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O:\WINWORD\איגוד קופות הגמל\ביקורת ועריכת דוחות קופ''ג\קרנות ההשתלמות של המורים\כללי\2024\רגולציה\הוצאות ישירות\הוצאות ישירות פורמט חדש מונגש 16.6.24\"/>
    </mc:Choice>
  </mc:AlternateContent>
  <xr:revisionPtr revIDLastSave="0" documentId="13_ncr:1_{13490318-7157-4437-AA8B-FE95F41D6AD7}" xr6:coauthVersionLast="47" xr6:coauthVersionMax="47" xr10:uidLastSave="{00000000-0000-0000-0000-000000000000}"/>
  <bookViews>
    <workbookView xWindow="1725" yWindow="1725" windowWidth="15360" windowHeight="10920" activeTab="2" xr2:uid="{9BE74C33-F90C-4403-9AB3-409B7952A6E5}"/>
  </bookViews>
  <sheets>
    <sheet name="נספח 1" sheetId="1" r:id="rId1"/>
    <sheet name="נספח 2" sheetId="2" r:id="rId2"/>
    <sheet name="נספח 3" sheetId="3" r:id="rId3"/>
  </sheets>
  <definedNames>
    <definedName name="Print_Area" localSheetId="1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96" i="3" l="1"/>
  <c r="C196" i="3"/>
  <c r="D196" i="3"/>
  <c r="B196" i="3"/>
  <c r="C32" i="1"/>
  <c r="D32" i="1"/>
  <c r="B32" i="1"/>
  <c r="C31" i="1"/>
  <c r="C23" i="1" s="1"/>
  <c r="C33" i="1" s="1"/>
  <c r="C35" i="1" s="1"/>
  <c r="D31" i="1"/>
  <c r="B31" i="1"/>
  <c r="C30" i="1"/>
  <c r="D30" i="1"/>
  <c r="B30" i="1"/>
  <c r="C29" i="1"/>
  <c r="D29" i="1"/>
  <c r="B29" i="1"/>
  <c r="C28" i="1"/>
  <c r="D28" i="1"/>
  <c r="B28" i="1"/>
  <c r="E28" i="1" s="1"/>
  <c r="C25" i="1"/>
  <c r="D25" i="1"/>
  <c r="B25" i="1"/>
  <c r="C24" i="1"/>
  <c r="E24" i="1" s="1"/>
  <c r="D24" i="1"/>
  <c r="B24" i="1"/>
  <c r="C22" i="1"/>
  <c r="D22" i="1"/>
  <c r="B22" i="1"/>
  <c r="C13" i="1"/>
  <c r="D13" i="1"/>
  <c r="B13" i="1"/>
  <c r="C11" i="1"/>
  <c r="C10" i="1" s="1"/>
  <c r="D11" i="1"/>
  <c r="E11" i="1" s="1"/>
  <c r="B11" i="1"/>
  <c r="C6" i="1"/>
  <c r="D6" i="1"/>
  <c r="D4" i="1" s="1"/>
  <c r="B6" i="1"/>
  <c r="C5" i="1"/>
  <c r="D5" i="1"/>
  <c r="B5" i="1"/>
  <c r="D36" i="2"/>
  <c r="C36" i="2"/>
  <c r="B36" i="2"/>
  <c r="B29" i="2"/>
  <c r="B28" i="2"/>
  <c r="B27" i="2"/>
  <c r="B25" i="2"/>
  <c r="B24" i="2"/>
  <c r="C4" i="1"/>
  <c r="C16" i="1" s="1"/>
  <c r="B4" i="1"/>
  <c r="E18" i="2"/>
  <c r="E19" i="2"/>
  <c r="E20" i="2"/>
  <c r="E9" i="1"/>
  <c r="D107" i="3"/>
  <c r="B107" i="3"/>
  <c r="C107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08" i="3"/>
  <c r="E140" i="3"/>
  <c r="E141" i="3"/>
  <c r="E142" i="3"/>
  <c r="E143" i="3"/>
  <c r="E144" i="3"/>
  <c r="E139" i="3"/>
  <c r="E148" i="3"/>
  <c r="E149" i="3"/>
  <c r="E150" i="3"/>
  <c r="E151" i="3"/>
  <c r="E152" i="3"/>
  <c r="E153" i="3"/>
  <c r="E154" i="3"/>
  <c r="E155" i="3"/>
  <c r="E156" i="3"/>
  <c r="E147" i="3"/>
  <c r="C146" i="3"/>
  <c r="D146" i="3"/>
  <c r="B146" i="3"/>
  <c r="C138" i="3"/>
  <c r="D138" i="3"/>
  <c r="B138" i="3"/>
  <c r="E32" i="2"/>
  <c r="E31" i="2"/>
  <c r="E24" i="2"/>
  <c r="E28" i="2"/>
  <c r="E29" i="2"/>
  <c r="E30" i="2"/>
  <c r="E27" i="2"/>
  <c r="E26" i="2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78" i="3"/>
  <c r="C195" i="3"/>
  <c r="D195" i="3"/>
  <c r="B195" i="3"/>
  <c r="E22" i="1"/>
  <c r="E174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58" i="3"/>
  <c r="C175" i="3"/>
  <c r="D175" i="3"/>
  <c r="B175" i="3"/>
  <c r="E32" i="3"/>
  <c r="E33" i="3"/>
  <c r="E34" i="3"/>
  <c r="E35" i="3"/>
  <c r="E36" i="3"/>
  <c r="E37" i="3"/>
  <c r="E38" i="3"/>
  <c r="E30" i="1"/>
  <c r="D106" i="3"/>
  <c r="C106" i="3"/>
  <c r="B106" i="3"/>
  <c r="E104" i="3"/>
  <c r="E145" i="3"/>
  <c r="C17" i="1"/>
  <c r="D17" i="1"/>
  <c r="E18" i="1"/>
  <c r="E19" i="1"/>
  <c r="E13" i="1"/>
  <c r="E37" i="2"/>
  <c r="C38" i="2"/>
  <c r="C39" i="2" s="1"/>
  <c r="C40" i="2" s="1"/>
  <c r="E14" i="1"/>
  <c r="D38" i="2"/>
  <c r="D39" i="2" s="1"/>
  <c r="D40" i="2" s="1"/>
  <c r="B38" i="2"/>
  <c r="B39" i="2" s="1"/>
  <c r="E34" i="2"/>
  <c r="E35" i="2" s="1"/>
  <c r="C35" i="2"/>
  <c r="D35" i="2"/>
  <c r="B35" i="2"/>
  <c r="B17" i="1"/>
  <c r="E31" i="3"/>
  <c r="B39" i="3"/>
  <c r="E11" i="2"/>
  <c r="E10" i="2"/>
  <c r="E99" i="3"/>
  <c r="E100" i="3"/>
  <c r="E101" i="3"/>
  <c r="E92" i="3"/>
  <c r="E93" i="3"/>
  <c r="E94" i="3"/>
  <c r="E95" i="3"/>
  <c r="E96" i="3"/>
  <c r="E97" i="3"/>
  <c r="E98" i="3"/>
  <c r="E87" i="3"/>
  <c r="E88" i="3"/>
  <c r="E89" i="3"/>
  <c r="E90" i="3"/>
  <c r="E91" i="3"/>
  <c r="B102" i="3"/>
  <c r="E82" i="3"/>
  <c r="E83" i="3"/>
  <c r="E84" i="3"/>
  <c r="E85" i="3"/>
  <c r="E86" i="3"/>
  <c r="E79" i="3"/>
  <c r="E80" i="3"/>
  <c r="E81" i="3"/>
  <c r="E76" i="3"/>
  <c r="E77" i="3"/>
  <c r="E78" i="3"/>
  <c r="E70" i="3"/>
  <c r="E71" i="3"/>
  <c r="E72" i="3"/>
  <c r="E73" i="3"/>
  <c r="E74" i="3"/>
  <c r="E21" i="2"/>
  <c r="E68" i="3"/>
  <c r="E69" i="3"/>
  <c r="E67" i="3"/>
  <c r="E66" i="3"/>
  <c r="E65" i="3"/>
  <c r="E64" i="3"/>
  <c r="E29" i="3"/>
  <c r="E30" i="3"/>
  <c r="E62" i="3"/>
  <c r="E63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25" i="3"/>
  <c r="E26" i="3"/>
  <c r="E27" i="3"/>
  <c r="E28" i="3"/>
  <c r="E75" i="3"/>
  <c r="C22" i="2"/>
  <c r="D22" i="2"/>
  <c r="D7" i="1"/>
  <c r="E8" i="3"/>
  <c r="E16" i="3"/>
  <c r="E17" i="3"/>
  <c r="E24" i="3"/>
  <c r="E5" i="3"/>
  <c r="E18" i="3"/>
  <c r="E21" i="3"/>
  <c r="E22" i="3"/>
  <c r="C102" i="3"/>
  <c r="D102" i="3"/>
  <c r="C39" i="3"/>
  <c r="D39" i="3"/>
  <c r="E14" i="3"/>
  <c r="C33" i="2"/>
  <c r="D33" i="2"/>
  <c r="E20" i="3"/>
  <c r="E4" i="3"/>
  <c r="E23" i="3"/>
  <c r="E13" i="3"/>
  <c r="E10" i="3"/>
  <c r="E15" i="3"/>
  <c r="E7" i="3"/>
  <c r="E6" i="3"/>
  <c r="E11" i="3"/>
  <c r="E12" i="3"/>
  <c r="E19" i="3"/>
  <c r="E9" i="3"/>
  <c r="B22" i="2"/>
  <c r="E8" i="1"/>
  <c r="B7" i="1"/>
  <c r="E12" i="1"/>
  <c r="E29" i="1"/>
  <c r="E15" i="1"/>
  <c r="B10" i="1"/>
  <c r="C7" i="1"/>
  <c r="E5" i="1"/>
  <c r="E31" i="1" l="1"/>
  <c r="B23" i="1"/>
  <c r="B37" i="1" s="1"/>
  <c r="D23" i="1"/>
  <c r="D37" i="1" s="1"/>
  <c r="D10" i="1"/>
  <c r="E6" i="1"/>
  <c r="E39" i="2"/>
  <c r="B40" i="2"/>
  <c r="E146" i="3"/>
  <c r="E106" i="3"/>
  <c r="E102" i="3"/>
  <c r="E107" i="3"/>
  <c r="B176" i="3"/>
  <c r="E7" i="2"/>
  <c r="E36" i="2"/>
  <c r="E15" i="2"/>
  <c r="E14" i="2"/>
  <c r="B33" i="2"/>
  <c r="E12" i="2"/>
  <c r="E13" i="2"/>
  <c r="E22" i="2"/>
  <c r="E5" i="2"/>
  <c r="E17" i="1"/>
  <c r="D16" i="1"/>
  <c r="D20" i="1" s="1"/>
  <c r="D43" i="1" s="1"/>
  <c r="B16" i="1"/>
  <c r="E10" i="1"/>
  <c r="E4" i="1"/>
  <c r="C37" i="1"/>
  <c r="E7" i="1"/>
  <c r="B16" i="2"/>
  <c r="E40" i="2"/>
  <c r="D16" i="2"/>
  <c r="D41" i="2" s="1"/>
  <c r="C16" i="2"/>
  <c r="E8" i="2"/>
  <c r="E38" i="2"/>
  <c r="D176" i="3"/>
  <c r="C176" i="3"/>
  <c r="E138" i="3"/>
  <c r="E39" i="3"/>
  <c r="E175" i="3"/>
  <c r="E195" i="3"/>
  <c r="E25" i="2"/>
  <c r="E33" i="2" s="1"/>
  <c r="E9" i="2"/>
  <c r="C39" i="1"/>
  <c r="C40" i="1" s="1"/>
  <c r="C20" i="1"/>
  <c r="C43" i="1" s="1"/>
  <c r="B33" i="1" l="1"/>
  <c r="B35" i="1" s="1"/>
  <c r="E23" i="1"/>
  <c r="E33" i="1" s="1"/>
  <c r="D33" i="1"/>
  <c r="D35" i="1" s="1"/>
  <c r="B41" i="2"/>
  <c r="E176" i="3"/>
  <c r="E16" i="2"/>
  <c r="E16" i="1"/>
  <c r="E20" i="1" s="1"/>
  <c r="D39" i="1"/>
  <c r="D40" i="1" s="1"/>
  <c r="B39" i="1"/>
  <c r="B20" i="1"/>
  <c r="B43" i="1" s="1"/>
  <c r="C41" i="2"/>
  <c r="E41" i="2" s="1"/>
  <c r="E39" i="1" l="1"/>
  <c r="E40" i="1" s="1"/>
  <c r="B40" i="1"/>
</calcChain>
</file>

<file path=xl/sharedStrings.xml><?xml version="1.0" encoding="utf-8"?>
<sst xmlns="http://schemas.openxmlformats.org/spreadsheetml/2006/main" count="369" uniqueCount="278">
  <si>
    <t>סך תשלומים למנהלי תיקים ישראליים</t>
  </si>
  <si>
    <t xml:space="preserve">ברוקראז- עמלות קנייה ומכירה בגין ביצוע עסקאות בנירות  ערך סחרים </t>
  </si>
  <si>
    <t>סך עמלות ברוקראז</t>
  </si>
  <si>
    <t>סך עמלות קסטודיאן</t>
  </si>
  <si>
    <t>סך הוצאות הנובעות מהשקעה בזכויות במקרקעין</t>
  </si>
  <si>
    <t>סך כל עמלות והוצאות</t>
  </si>
  <si>
    <t>סך תשלומים למנהלי תיקים זרים</t>
  </si>
  <si>
    <t>סך הכול עמלות ניהול חיצוני</t>
  </si>
  <si>
    <t>הבנק הבינלאומי הראשון לישראל בע"מ</t>
  </si>
  <si>
    <t>צדדים קשורים :</t>
  </si>
  <si>
    <t>צדדים שאינם קשורים :</t>
  </si>
  <si>
    <t>הוצאה הנובעת מהשקעה בניירות ערך לא סחירים או ממתן הלוואה :</t>
  </si>
  <si>
    <t>הוצאה הנובעת מהשקעה בזכויות במקרקעין :</t>
  </si>
  <si>
    <t>סך הוצאות הנובעות מהשקעה בניירות ערך לא סחירים וממתן הלוואה</t>
  </si>
  <si>
    <t>סך תשלום הנובע מהשקעה בקרנות  השקעה בישראל</t>
  </si>
  <si>
    <t>סך תשלום הנובע מהשקעה בקרנות  השקעה בחול</t>
  </si>
  <si>
    <t>תשלום הנובע מהשקעה בקרנות  השקעה בישראל</t>
  </si>
  <si>
    <t>תשלום הנובע מהשקעה בקרנות  השקעה בחול</t>
  </si>
  <si>
    <t>בנק לאומי</t>
  </si>
  <si>
    <t>בנק דיסקונט</t>
  </si>
  <si>
    <t>אי.בי.אי.</t>
  </si>
  <si>
    <t>פועלים סהר</t>
  </si>
  <si>
    <t>קרן השקעה IGP</t>
  </si>
  <si>
    <t>יסודות א' נדלן ופיתוח שותפות מוגבלת</t>
  </si>
  <si>
    <t>קרן השתלמות למורים וגננות - מאוחד</t>
  </si>
  <si>
    <t>פסגות ני"ע בע"מ</t>
  </si>
  <si>
    <t>STAGE 1</t>
  </si>
  <si>
    <t>אייפקס מדיום ישראל מורים</t>
  </si>
  <si>
    <t>בלו אטלנטיק פרטנרס</t>
  </si>
  <si>
    <t>לידר</t>
  </si>
  <si>
    <t>פימי 6 אופורטוניטי ישראל FIMI</t>
  </si>
  <si>
    <t>קרן שקד</t>
  </si>
  <si>
    <t>קרן טנא</t>
  </si>
  <si>
    <t>טנא הון צמיחה 4</t>
  </si>
  <si>
    <t>STAGE ONE 3</t>
  </si>
  <si>
    <t>בלו אטלנטיק 2</t>
  </si>
  <si>
    <t>קרן אלפא הזדמנויות</t>
  </si>
  <si>
    <t>ALTO FUND III מורים</t>
  </si>
  <si>
    <t>Levine Leichtman VI</t>
  </si>
  <si>
    <t>קרן קוגיטו קפיטל מורים</t>
  </si>
  <si>
    <t>פנתיאון אקסס מורים</t>
  </si>
  <si>
    <t>ברוקר חול</t>
  </si>
  <si>
    <t>אחר</t>
  </si>
  <si>
    <t>IGP INVESTMENTS II</t>
  </si>
  <si>
    <t>יסודות 2</t>
  </si>
  <si>
    <t>INSIGHT X</t>
  </si>
  <si>
    <t>Bain Special Situation Europe</t>
  </si>
  <si>
    <t>ICG Europe VII מורים</t>
  </si>
  <si>
    <t>קרן וינטאג' 5 אקסס מורים</t>
  </si>
  <si>
    <t>ION ISRAEL FEEDER FUND LTD</t>
  </si>
  <si>
    <t>Electra Multifamily II</t>
  </si>
  <si>
    <t>SPHERA FD D</t>
  </si>
  <si>
    <t>קרן ברוקפילד</t>
  </si>
  <si>
    <t>ריאליטי 4 מורים</t>
  </si>
  <si>
    <t>פרגרין ונצ'רם</t>
  </si>
  <si>
    <t>קרן פונטיפקס 5</t>
  </si>
  <si>
    <t>BLUE ATLANTIC PARTNERS III מורים</t>
  </si>
  <si>
    <t>GIP IV פסגות</t>
  </si>
  <si>
    <t>Welsch Carson XIII</t>
  </si>
  <si>
    <t>Forma Fund מורים</t>
  </si>
  <si>
    <t>KLIRMARK III מורים</t>
  </si>
  <si>
    <t>יסודות ג' נדלן ופיתוח שותפות מוגבלת</t>
  </si>
  <si>
    <t>Harbourvest Dover 10 מורים</t>
  </si>
  <si>
    <t>Insight Partners XI מורים</t>
  </si>
  <si>
    <t>קרן בלקסטון 9</t>
  </si>
  <si>
    <t>Pantheon Global Secondary Fund VI</t>
  </si>
  <si>
    <t>MV SENIOR 2 מורים</t>
  </si>
  <si>
    <t>Madison Realty Capital Debt Fund V</t>
  </si>
  <si>
    <t>אלקטרה נדל"ן 3 מורים</t>
  </si>
  <si>
    <t>קוגיטו בי.אם.אי מורים</t>
  </si>
  <si>
    <t>Electra Capital PM</t>
  </si>
  <si>
    <t>Hamilton Lane CI IV גננות</t>
  </si>
  <si>
    <t>Direct Lending Fund III גננות</t>
  </si>
  <si>
    <t>LCN III</t>
  </si>
  <si>
    <t>פונטיפקס 6 גננות</t>
  </si>
  <si>
    <t>Vintage Fund of Funds VI (Access) גננות</t>
  </si>
  <si>
    <t>Coller VIII - גננות</t>
  </si>
  <si>
    <t>Vintage Fund of Funds VI (Breakout) מורים</t>
  </si>
  <si>
    <t>EQT IX גננות</t>
  </si>
  <si>
    <t>FORTTISSIMO V גננות</t>
  </si>
  <si>
    <t>Windin` Capital Fund LP מורים</t>
  </si>
  <si>
    <t>FIMI OPPORTUNITY V גננות</t>
  </si>
  <si>
    <t>טוליפ קפיטל מורים וגננות</t>
  </si>
  <si>
    <t>Pantheon G-CI Opp V גננות</t>
  </si>
  <si>
    <t>מיטב דש</t>
  </si>
  <si>
    <t>עמלות קרנות השקעה</t>
  </si>
  <si>
    <t>פימי 7 גננות</t>
  </si>
  <si>
    <t>Marathon Real Estate Fund גננות</t>
  </si>
  <si>
    <t>HAMILTON LANE SECONDARY FEEDER FUND V-B LP</t>
  </si>
  <si>
    <t>Gatewood II גננות</t>
  </si>
  <si>
    <t>EQT Infrastructure V</t>
  </si>
  <si>
    <t>HDL - HarbourVest Direct Lending גננות</t>
  </si>
  <si>
    <t>ICG NORTH AMEIRCA גננות</t>
  </si>
  <si>
    <t>Primavera Capital Fund IV גננות</t>
  </si>
  <si>
    <t>Axiom Asia Co-in II גננות</t>
  </si>
  <si>
    <t>CVC CAPITAL PARTNERS VIII</t>
  </si>
  <si>
    <t>Faropoint Logistic II (FRG-X) גננות</t>
  </si>
  <si>
    <t>קרן נוקד אקווטי מקור מוג</t>
  </si>
  <si>
    <t>Firstime Ventures III L.P</t>
  </si>
  <si>
    <t>Insight Partners XII Annex גננות</t>
  </si>
  <si>
    <t>Insight Partners XII גננות</t>
  </si>
  <si>
    <t>Related גננות</t>
  </si>
  <si>
    <t>ASF VIII Infrastructure (ARDIAN) גננות</t>
  </si>
  <si>
    <t>SKY 4 LIMITED גננות</t>
  </si>
  <si>
    <t>קרן קוגיטו קפיטל II גננות</t>
  </si>
  <si>
    <t>ריאליטי מימון גננות</t>
  </si>
  <si>
    <t>lool Ventures III גננות</t>
  </si>
  <si>
    <t>Penfund Capital VII גננות</t>
  </si>
  <si>
    <t>MV Subordinated V גננות</t>
  </si>
  <si>
    <t>Schroders Capital גננות</t>
  </si>
  <si>
    <t>Pantheon GIF IV גננות</t>
  </si>
  <si>
    <t>Stage One IV גננות</t>
  </si>
  <si>
    <t>Pagaya AUTO Class A גננות</t>
  </si>
  <si>
    <t>Pagaya AUTO Class B גננות</t>
  </si>
  <si>
    <t>בנק מיזרחי</t>
  </si>
  <si>
    <t>Allianz APSL גננות</t>
  </si>
  <si>
    <t>OEP VIII-A גננות</t>
  </si>
  <si>
    <t>הפניקס חוב נדל"ן גננות</t>
  </si>
  <si>
    <t>בנק הפועלים</t>
  </si>
  <si>
    <t>Vintage Secondary V</t>
  </si>
  <si>
    <t>FRUX II גננות</t>
  </si>
  <si>
    <t>ICG Strategic Equity IV גננות</t>
  </si>
  <si>
    <t>Vintage FOF VII (Access) גננות</t>
  </si>
  <si>
    <t>Hamilton Lane Equity Opportunities Fund V גננות</t>
  </si>
  <si>
    <t>CORBEL DSOP גננות</t>
  </si>
  <si>
    <t>אלקטרה נדלן 4 גננות</t>
  </si>
  <si>
    <t>JTLV 3 גננות</t>
  </si>
  <si>
    <t>ECP Calpine Cont גננות</t>
  </si>
  <si>
    <t>Arclight 3C -Third Coast גננות</t>
  </si>
  <si>
    <t>Monarch Capital Partners VI גננות</t>
  </si>
  <si>
    <t>Klirmark Opportunity Fund IV, גננות</t>
  </si>
  <si>
    <t>EQT X גננות</t>
  </si>
  <si>
    <t>NB Credit Opportunities II גננות</t>
  </si>
  <si>
    <t>הוצאות ישירות שאינן מסוג עמלת ניהול חיצוני</t>
  </si>
  <si>
    <t>1. סך הכל עמלות קנייה ומכירה של ניירות ערך סחירים</t>
  </si>
  <si>
    <t>3. סך הכל הוצאות הנובעות מהשקעות לא סחירות</t>
  </si>
  <si>
    <t>א. סך עמלות קנייה ומכירה של ניירות ערך סחירים לצדדים קשורים</t>
  </si>
  <si>
    <t>ב. סך עמלות קנייה ומכירה של ניירות ערך סחירים לצדדים שאינם קשורים</t>
  </si>
  <si>
    <t>א. סך עמלות קסטודיאן לצדדים קשורים</t>
  </si>
  <si>
    <t>ב. סך עמלות קסטודיאן לצדדים שאינם קשורים</t>
  </si>
  <si>
    <t xml:space="preserve">ב. הוצאה הנובעת מהשקעה בזכויות במקרקעין </t>
  </si>
  <si>
    <t>4. מסים החלים על משקיע מוסדי, על נכסיו, על הכנסותיו ועל עסקאות שנעשו בנכסיו</t>
  </si>
  <si>
    <t>5. סך הוצאות בעד ניהול תביעות</t>
  </si>
  <si>
    <t>6. סך הוצאות בעד מתן משכנתאות</t>
  </si>
  <si>
    <t>7. סך הכל הוצאות ישירות שאינן מסוג עמלת ניהול חיצוני (סכום סעיפים 1 עד 6)</t>
  </si>
  <si>
    <t>8. שווי ממוצע של נכסי הקופה או המסלול (ממוצע פשוט של סעיפים8א ו- 8ב)</t>
  </si>
  <si>
    <t>9. שיעור שנתי של הוצאות ישירות שאינן מסוג עמלת ניהול חיצוני (חלוקה של סעיף 7 בסעיף 8)</t>
  </si>
  <si>
    <t>הוצאות ישירות מסוג עמלת ניהול חיצוני</t>
  </si>
  <si>
    <t xml:space="preserve">10 . סך דמי ניהול משתנים – החלק מתשלום עמלת ניהול חיצוני שנגזר מתשואת הנכסים </t>
  </si>
  <si>
    <t>11.   סה"כ הוצאות ישירות מסוג "עמלת ניהול חיצוני" (סכום סעיפים 11.א עד11.ט)</t>
  </si>
  <si>
    <t xml:space="preserve">א. סך תשלומים הנובעים מהשקעה בקרנות השקעה בישראל </t>
  </si>
  <si>
    <t>ב. סך תשלומים הנובעים מהשקעה בקרנות השקעה בחו"ל</t>
  </si>
  <si>
    <t>ג. סך תשלומים למנהלי תיקים ישראלים בגין השקעה בחו"ל</t>
  </si>
  <si>
    <t xml:space="preserve">ד. סך תשלומים למנהלי תיקים זרים </t>
  </si>
  <si>
    <t>ט. סך תשלומים בגין השקעה בקרן טכנולוגיה עילית</t>
  </si>
  <si>
    <t>13. שיעור מגבלת עמלת ניהול חיצוני שהמשקיע המוסדי הצהיר עליה עבור שנת הכספים שהסתיימה</t>
  </si>
  <si>
    <t>14. ההפרש בין שיעור מגבלת עמלת ניהול חיצוני מוצהרת לבין שיעור  עמלת ניהול חיצוני בפועל (סעיף 13 פחות סעיף 12)</t>
  </si>
  <si>
    <t>א15. סכום שהוחזר לחוסכים (אם הוחזר</t>
  </si>
  <si>
    <t>.ב שיעור עמלת ניהול חיצוני בפועל לאחר החזר, (חלוקה של התוצאה של סעיף 11 בניכוי סעיף 15א, בסעיף 8.ב)</t>
  </si>
  <si>
    <t>סך הכל הוצאות ישירות בפועל (למעט דמי ניהול משתנים כאמור בסעיף 10)</t>
  </si>
  <si>
    <t>17. שיעור סך ההוצאות הישירות מתוך יתרת נכסים ממוצעת (חלוקה של סעיף 16 בסעיף 8)</t>
  </si>
  <si>
    <t>16. סך כל הוצאות ישירות (סכום של סעיף 7 וסעיף 11 בניכוי סעיף 15א)</t>
  </si>
  <si>
    <t>סך הכל הוצאות ישירות (לצורך חישוב שיעור עלות שנתית צפויה)</t>
  </si>
  <si>
    <t>18. שיעור מגבלת עמלת ניהול חיצוני שהמשקיע המוסדי הצהיר עליה בהתאם לתקנה 2א לתקנות הוצאות ישירות עבור שנת הכספים הבאה + 1 20XX</t>
  </si>
  <si>
    <t>19. De: שיעור הוצאות ישירות (סכום של סעיף 9 וסעיף 18)</t>
  </si>
  <si>
    <t>מסים החלים על הנכסים, ההכנסות והעסקאות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</si>
  <si>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</si>
  <si>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</si>
  <si>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</si>
  <si>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סך הוצאות בעד מתן משכנתאות</t>
  </si>
  <si>
    <t>תשלום למנהל תיקים זר :</t>
  </si>
  <si>
    <t>תשלומים בגין השקעה בקרן טכנולוגיה עילית</t>
  </si>
  <si>
    <t>סך תשלום בגין השקעה בקרן טכנולוגיה עילית</t>
  </si>
  <si>
    <t xml:space="preserve"> סך הכול נכסים לסוף שנה קודמת</t>
  </si>
  <si>
    <t>תשלום של דמי ניהול משתנים</t>
  </si>
  <si>
    <t>א. השווי המשוערך של  נכסי הקופה או המסלול נכון ליום 31 באוגוסט של שנת הכספים שהסתיימה 2023</t>
  </si>
  <si>
    <t>ב. השווי המשוערך של נכסי הקופה או המסלול נכון ליום 31 באוגוסט של שנת הכספים שהסתיימה לפני 2022 או לתקופה אחרת לפי העניין</t>
  </si>
  <si>
    <t>קרן נוי 3 להשקעה בתשתיות אנרגי</t>
  </si>
  <si>
    <t>קרן נוי 4 גננות</t>
  </si>
  <si>
    <t>אלפא מים פרטנרס 2</t>
  </si>
  <si>
    <t>תשתיות ישראל 4  מורים</t>
  </si>
  <si>
    <t>תשתיות ישראל 3</t>
  </si>
  <si>
    <t>אלפא מים פרטנרס</t>
  </si>
  <si>
    <t>דרך הצפון (ע.ג.), שותפות מוגבלת</t>
  </si>
  <si>
    <t>תש"י רכבת קלה ירושלים</t>
  </si>
  <si>
    <t>דניאל קיסריה אנרגיה מורים</t>
  </si>
  <si>
    <t>אנרגי ואלי אנרגיה מורים</t>
  </si>
  <si>
    <t>עמלות קיסטון</t>
  </si>
  <si>
    <t>החזר עמלות הלוואה שיננדוואה</t>
  </si>
  <si>
    <t>החזר עמלות הלוואה אבנון</t>
  </si>
  <si>
    <t>הוצאות משפטיות</t>
  </si>
  <si>
    <t>אי בי אי טכ עילית</t>
  </si>
  <si>
    <t>סך דמי ניהול משתנים</t>
  </si>
  <si>
    <t>Blackstone Real Estate Partners IX</t>
  </si>
  <si>
    <t>GATEWOOD CAPITAL OPPORTUNITY FUND II (CAYMAN), L.P</t>
  </si>
  <si>
    <t>Dover Street X</t>
  </si>
  <si>
    <t>ICG North America</t>
  </si>
  <si>
    <t>ION Long/Short Feeder Fund</t>
  </si>
  <si>
    <t>Monarch VI</t>
  </si>
  <si>
    <t>RELATED REAL ESTATE DEBT FUND (CAYMAN)</t>
  </si>
  <si>
    <t>Stage One Venture Capital Fund II (Israel)</t>
  </si>
  <si>
    <t>Tulip Capital Fund</t>
  </si>
  <si>
    <t>תשתיות ישראל 1</t>
  </si>
  <si>
    <t>קסם</t>
  </si>
  <si>
    <t>מגדל</t>
  </si>
  <si>
    <t>הראל</t>
  </si>
  <si>
    <t>פסגות</t>
  </si>
  <si>
    <t>החזר עמלה נובו מילניום</t>
  </si>
  <si>
    <t>החזר עמלה אתגל</t>
  </si>
  <si>
    <t>החזר עמלה ישפרו</t>
  </si>
  <si>
    <t>DIAMONDS TRUST</t>
  </si>
  <si>
    <t>FINANCIAL SELECT</t>
  </si>
  <si>
    <t>FIRST TRUST</t>
  </si>
  <si>
    <t>GLOBAL X</t>
  </si>
  <si>
    <t>HEALTH CARE SELECT</t>
  </si>
  <si>
    <t>INDUSTRIAL SELECT</t>
  </si>
  <si>
    <t>ISHARES</t>
  </si>
  <si>
    <t>LYXOR</t>
  </si>
  <si>
    <t>NASDAQ</t>
  </si>
  <si>
    <t>SPDR</t>
  </si>
  <si>
    <t>TECHNOLOGY SELECT SECTOR</t>
  </si>
  <si>
    <t>VANECK</t>
  </si>
  <si>
    <t>VANGUARD</t>
  </si>
  <si>
    <t>WISDOMTREE</t>
  </si>
  <si>
    <t>cHINAintern</t>
  </si>
  <si>
    <t>GUGGENHEIM</t>
  </si>
  <si>
    <t>COMM</t>
  </si>
  <si>
    <t xml:space="preserve">HEALTH CARE </t>
  </si>
  <si>
    <t>KRANESH</t>
  </si>
  <si>
    <t xml:space="preserve">Powershares </t>
  </si>
  <si>
    <t>US GLOBAL JETS</t>
  </si>
  <si>
    <t>LYX</t>
  </si>
  <si>
    <t xml:space="preserve">vang </t>
  </si>
  <si>
    <t>FRK FTSE</t>
  </si>
  <si>
    <t>COMSTAGE</t>
  </si>
  <si>
    <t>Kraneshares</t>
  </si>
  <si>
    <t>CONSUMER</t>
  </si>
  <si>
    <t>Semiconductor</t>
  </si>
  <si>
    <t>DAX</t>
  </si>
  <si>
    <t>הראל סל בע"מ</t>
  </si>
  <si>
    <t>מור</t>
  </si>
  <si>
    <t>CREDIT SUISSE NOVA LUX GLOBAL</t>
  </si>
  <si>
    <t>ANGSANA BOND FUND</t>
  </si>
  <si>
    <t>KOTAK FUNDS - INDIA MIDCAP JA USA</t>
  </si>
  <si>
    <t>SUMITRUST JAP SMALL CAP</t>
  </si>
  <si>
    <t>TRIGON-NEW EUROPE-A EUR</t>
  </si>
  <si>
    <t>SCHRODER INT-GRT CHNA-IZ</t>
  </si>
  <si>
    <t>LYXOR CORE EURSTX 600 DR</t>
  </si>
  <si>
    <t>CIFC Senior Secured Corporate Loan Fund</t>
  </si>
  <si>
    <t>KOTAK FDS-INDIA MIDCAP(S)USD ACC</t>
  </si>
  <si>
    <t>COMGEST GROWTH EUROPE EUR IA</t>
  </si>
  <si>
    <t>נספח 1 - סך  ההוצאות הישירות ששולמו בעד כל סוג של הוצאה ישירה לתקופה : 01/09/2022-31/8/2023</t>
  </si>
  <si>
    <t>כללי אלפי ₪</t>
  </si>
  <si>
    <t>סה"כ אלפי ₪</t>
  </si>
  <si>
    <t>הלכתי אלפי ₪</t>
  </si>
  <si>
    <t>ללא מניות אלפי ₪</t>
  </si>
  <si>
    <t>2. סך הכל דמי שמירה בשל ניירות ערך סחירים וכל עמלה שגובה מי שמבצע את משמרות ניירות הערך (קסטודיאן)</t>
  </si>
  <si>
    <t>אין מידע</t>
  </si>
  <si>
    <t>נספח 2 - פירוט עמלות והוצאות שאינן עמלות ניהול חיצוני לתקופה 01/09/2022-31/08/2023 :</t>
  </si>
  <si>
    <t>עמלות קסטודיאן:</t>
  </si>
  <si>
    <t>נספח 3 - פירוט עמלות ניהול חיצוני לתקופה 01/09/2022-31/8/2023</t>
  </si>
  <si>
    <t>סך תשלומים בגין השקעה בקרן סל כאשר 75% לפחות מנכסי הקרן הם נכסים שלא הונפקו במדינת ישראל ואינם נסחרים או מוחזקים בה</t>
  </si>
  <si>
    <t>סך תשלומים בגין השקעה בקרן סל כאשר 75% לפחות מנכסי הקרן הם נכסים שהונפקו במדינת ישראל לפי מדדים שעליהם הורה הממונה ובתנאים שהורה</t>
  </si>
  <si>
    <t>תשלום בגין השקעה בקרנות נאמנות ישראליות כאשר 75% לפחות מנכסי הקרן מושקעים בנכסים שלא הונפקו במדינת ישראל ואינם נסחרים או מוחזקים בה</t>
  </si>
  <si>
    <t>תשלום בגין השקעה בקרנות נאמנות זרות כאשר 75% לפחות מנכסי הקרן מושקעים בנכסים שלא הונפקו במדינת ישראל ואינם נסחרים או מוחזקים בה</t>
  </si>
  <si>
    <r>
      <t>תשלום למנהל תיקים ישראל</t>
    </r>
    <r>
      <rPr>
        <sz val="12"/>
        <rFont val="Arial"/>
        <family val="2"/>
        <scheme val="minor"/>
      </rPr>
      <t>י :</t>
    </r>
  </si>
  <si>
    <t>ה. סך תשלומים בגין השקעה בקרנות סל כאשר 75 אחוזים לפחות מנכסי הקרן הם נכסים שהונפקו במדינת ישראל לפי מדדים שעליהם הורה הממונה ובתנאים שהורה</t>
  </si>
  <si>
    <t>ו.   סך תשלומים בגין השקעה בקרנות סל כאשר 75 אחוזים לפחות מנכסי הקרן הם נכסים שלא הונפקו במדינת ישראל ואינם נסחרים או מוחזקים בה</t>
  </si>
  <si>
    <t>ז.  סך תשלומים בגין השקעה בקרנות נאמנות ישראליות כאשר 75 אחוזים לפחות מנכסי הקרן מושקעים בנכסים שלא הונפקו במדינת ישראל ואינם נסחרים או מוחזקים בה</t>
  </si>
  <si>
    <t>ח.  סך תשלומים בגין השקעה בקרנות נאמנות זרות כאשר 75 אחוזים לפחות מנכסי הקרן מושקעים בנכסים שלא הונפקו במדינת ישראל ואינם נסחרים או מוחזקים בה</t>
  </si>
  <si>
    <t>12. שיעור עמלת ניהול חיצוני בפועל  לפני החזר, ככל שבוצע (חלוקה של סעיף 11 בסעיף 8.ב)</t>
  </si>
  <si>
    <t>סוף טבלה</t>
  </si>
  <si>
    <t>סוף צידי טבלה</t>
  </si>
  <si>
    <t>סוף קובץ</t>
  </si>
  <si>
    <t>סוף מידע</t>
  </si>
  <si>
    <t>קרן השתלמות למורים וגננות מקור - מאוחד</t>
  </si>
  <si>
    <t>INVESCO</t>
  </si>
  <si>
    <r>
      <t>א.</t>
    </r>
    <r>
      <rPr>
        <strike/>
        <sz val="12"/>
        <rFont val="Arial"/>
        <family val="2"/>
        <scheme val="minor"/>
      </rPr>
      <t xml:space="preserve"> </t>
    </r>
    <r>
      <rPr>
        <sz val="12"/>
        <rFont val="Arial"/>
        <family val="2"/>
        <scheme val="minor"/>
      </rPr>
      <t xml:space="preserve">הוצאה הנובעת מהשקעה בניירות ערך לא סחירים או ממתן הלוואה למי שאינו עמית או מבוטח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</si>
</sst>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&quot;?&quot;#,##0.00;[Red]&quot;?&quot;\-#,##0.00"/>
    <numFmt numFmtId="165" formatCode="0.000%"/>
  </numFmts>
  <fonts count="14" x14ac:knownFonts="1">
    <font>
      <sz val="10"/>
      <name val="Arial"/>
      <charset val="177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Miriam"/>
      <family val="2"/>
      <charset val="177"/>
    </font>
    <font>
      <sz val="11"/>
      <color theme="1"/>
      <name val="Arial"/>
      <family val="2"/>
      <charset val="177"/>
      <scheme val="minor"/>
    </font>
    <font>
      <sz val="12"/>
      <name val="Arial"/>
      <family val="2"/>
      <scheme val="minor"/>
    </font>
    <font>
      <b/>
      <u/>
      <sz val="12"/>
      <name val="Arial"/>
      <family val="2"/>
      <scheme val="minor"/>
    </font>
    <font>
      <b/>
      <sz val="12"/>
      <name val="Arial"/>
      <family val="2"/>
      <scheme val="minor"/>
    </font>
    <font>
      <b/>
      <sz val="12"/>
      <color theme="0"/>
      <name val="Arial"/>
      <family val="2"/>
      <scheme val="minor"/>
    </font>
    <font>
      <sz val="12"/>
      <color theme="0"/>
      <name val="Arial"/>
      <family val="2"/>
      <scheme val="minor"/>
    </font>
    <font>
      <sz val="12"/>
      <color theme="1"/>
      <name val="Arial"/>
      <family val="2"/>
      <scheme val="minor"/>
    </font>
    <font>
      <b/>
      <sz val="12"/>
      <color rgb="FF000000"/>
      <name val="Arial"/>
      <family val="2"/>
      <scheme val="minor"/>
    </font>
    <font>
      <strike/>
      <sz val="12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164" fontId="3" fillId="0" borderId="0" applyFont="0" applyFill="0" applyProtection="0"/>
    <xf numFmtId="0" fontId="5" fillId="0" borderId="0"/>
    <xf numFmtId="0" fontId="4" fillId="0" borderId="0"/>
    <xf numFmtId="0" fontId="2" fillId="0" borderId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6" fillId="2" borderId="4" xfId="3" applyFont="1" applyFill="1" applyBorder="1" applyAlignment="1">
      <alignment horizontal="right"/>
    </xf>
    <xf numFmtId="0" fontId="7" fillId="0" borderId="0" xfId="0" applyFont="1"/>
    <xf numFmtId="4" fontId="6" fillId="0" borderId="0" xfId="0" applyNumberFormat="1" applyFont="1"/>
    <xf numFmtId="0" fontId="6" fillId="0" borderId="0" xfId="0" applyFont="1"/>
    <xf numFmtId="0" fontId="8" fillId="2" borderId="4" xfId="0" applyFont="1" applyFill="1" applyBorder="1"/>
    <xf numFmtId="4" fontId="10" fillId="2" borderId="1" xfId="0" applyNumberFormat="1" applyFont="1" applyFill="1" applyBorder="1"/>
    <xf numFmtId="0" fontId="11" fillId="2" borderId="4" xfId="3" applyFont="1" applyFill="1" applyBorder="1" applyAlignment="1">
      <alignment horizontal="right"/>
    </xf>
    <xf numFmtId="4" fontId="6" fillId="2" borderId="1" xfId="0" applyNumberFormat="1" applyFont="1" applyFill="1" applyBorder="1"/>
    <xf numFmtId="3" fontId="6" fillId="2" borderId="1" xfId="0" applyNumberFormat="1" applyFont="1" applyFill="1" applyBorder="1"/>
    <xf numFmtId="3" fontId="6" fillId="2" borderId="3" xfId="0" applyNumberFormat="1" applyFont="1" applyFill="1" applyBorder="1"/>
    <xf numFmtId="0" fontId="8" fillId="2" borderId="4" xfId="0" applyFont="1" applyFill="1" applyBorder="1" applyAlignment="1">
      <alignment horizontal="right"/>
    </xf>
    <xf numFmtId="43" fontId="8" fillId="2" borderId="1" xfId="1" applyFont="1" applyFill="1" applyBorder="1"/>
    <xf numFmtId="3" fontId="8" fillId="2" borderId="1" xfId="0" applyNumberFormat="1" applyFont="1" applyFill="1" applyBorder="1"/>
    <xf numFmtId="3" fontId="8" fillId="2" borderId="3" xfId="0" applyNumberFormat="1" applyFont="1" applyFill="1" applyBorder="1"/>
    <xf numFmtId="4" fontId="8" fillId="2" borderId="1" xfId="0" applyNumberFormat="1" applyFont="1" applyFill="1" applyBorder="1"/>
    <xf numFmtId="0" fontId="8" fillId="2" borderId="4" xfId="0" applyFont="1" applyFill="1" applyBorder="1" applyAlignment="1">
      <alignment wrapText="1"/>
    </xf>
    <xf numFmtId="4" fontId="8" fillId="2" borderId="3" xfId="0" applyNumberFormat="1" applyFont="1" applyFill="1" applyBorder="1"/>
    <xf numFmtId="0" fontId="6" fillId="2" borderId="4" xfId="0" applyFont="1" applyFill="1" applyBorder="1" applyAlignment="1">
      <alignment wrapText="1"/>
    </xf>
    <xf numFmtId="0" fontId="12" fillId="2" borderId="4" xfId="0" applyFont="1" applyFill="1" applyBorder="1"/>
    <xf numFmtId="4" fontId="9" fillId="2" borderId="1" xfId="0" applyNumberFormat="1" applyFont="1" applyFill="1" applyBorder="1"/>
    <xf numFmtId="0" fontId="6" fillId="2" borderId="4" xfId="0" applyFont="1" applyFill="1" applyBorder="1" applyAlignment="1">
      <alignment horizontal="right" wrapText="1" readingOrder="2"/>
    </xf>
    <xf numFmtId="0" fontId="8" fillId="2" borderId="8" xfId="0" applyFont="1" applyFill="1" applyBorder="1"/>
    <xf numFmtId="4" fontId="8" fillId="2" borderId="7" xfId="0" applyNumberFormat="1" applyFont="1" applyFill="1" applyBorder="1"/>
    <xf numFmtId="3" fontId="8" fillId="2" borderId="9" xfId="0" applyNumberFormat="1" applyFont="1" applyFill="1" applyBorder="1"/>
    <xf numFmtId="0" fontId="7" fillId="2" borderId="3" xfId="0" applyFont="1" applyFill="1" applyBorder="1"/>
    <xf numFmtId="0" fontId="8" fillId="2" borderId="3" xfId="0" applyFont="1" applyFill="1" applyBorder="1"/>
    <xf numFmtId="0" fontId="6" fillId="2" borderId="3" xfId="0" applyFont="1" applyFill="1" applyBorder="1"/>
    <xf numFmtId="3" fontId="8" fillId="2" borderId="4" xfId="0" applyNumberFormat="1" applyFont="1" applyFill="1" applyBorder="1"/>
    <xf numFmtId="3" fontId="6" fillId="2" borderId="4" xfId="0" applyNumberFormat="1" applyFont="1" applyFill="1" applyBorder="1"/>
    <xf numFmtId="0" fontId="7" fillId="0" borderId="0" xfId="0" applyFont="1" applyAlignment="1">
      <alignment vertical="top"/>
    </xf>
    <xf numFmtId="0" fontId="6" fillId="0" borderId="5" xfId="0" applyFont="1" applyBorder="1"/>
    <xf numFmtId="0" fontId="8" fillId="0" borderId="2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right" vertical="center" wrapText="1" readingOrder="2"/>
    </xf>
    <xf numFmtId="0" fontId="8" fillId="2" borderId="3" xfId="0" applyFont="1" applyFill="1" applyBorder="1" applyAlignment="1">
      <alignment horizontal="right" vertical="center" wrapText="1" readingOrder="2"/>
    </xf>
    <xf numFmtId="0" fontId="6" fillId="2" borderId="3" xfId="0" applyFont="1" applyFill="1" applyBorder="1" applyAlignment="1">
      <alignment wrapText="1"/>
    </xf>
    <xf numFmtId="3" fontId="6" fillId="0" borderId="1" xfId="0" applyNumberFormat="1" applyFont="1" applyBorder="1"/>
    <xf numFmtId="10" fontId="8" fillId="2" borderId="1" xfId="6" applyNumberFormat="1" applyFont="1" applyFill="1" applyBorder="1"/>
    <xf numFmtId="10" fontId="8" fillId="2" borderId="4" xfId="6" applyNumberFormat="1" applyFont="1" applyFill="1" applyBorder="1"/>
    <xf numFmtId="10" fontId="6" fillId="2" borderId="1" xfId="6" applyNumberFormat="1" applyFont="1" applyFill="1" applyBorder="1"/>
    <xf numFmtId="3" fontId="9" fillId="2" borderId="4" xfId="0" applyNumberFormat="1" applyFont="1" applyFill="1" applyBorder="1"/>
    <xf numFmtId="10" fontId="6" fillId="2" borderId="1" xfId="6" applyNumberFormat="1" applyFont="1" applyFill="1" applyBorder="1" applyAlignment="1">
      <alignment horizontal="left" vertical="center" wrapText="1"/>
    </xf>
    <xf numFmtId="10" fontId="9" fillId="2" borderId="4" xfId="6" applyNumberFormat="1" applyFont="1" applyFill="1" applyBorder="1"/>
    <xf numFmtId="165" fontId="6" fillId="0" borderId="0" xfId="6" applyNumberFormat="1" applyFont="1" applyFill="1"/>
    <xf numFmtId="10" fontId="6" fillId="0" borderId="0" xfId="6" applyNumberFormat="1" applyFont="1" applyFill="1"/>
    <xf numFmtId="4" fontId="8" fillId="0" borderId="1" xfId="0" applyNumberFormat="1" applyFont="1" applyBorder="1"/>
    <xf numFmtId="0" fontId="6" fillId="0" borderId="1" xfId="0" applyFont="1" applyBorder="1" applyAlignment="1">
      <alignment horizontal="right"/>
    </xf>
    <xf numFmtId="4" fontId="6" fillId="0" borderId="1" xfId="0" applyNumberFormat="1" applyFont="1" applyBorder="1"/>
    <xf numFmtId="0" fontId="6" fillId="0" borderId="1" xfId="0" applyFont="1" applyBorder="1"/>
    <xf numFmtId="49" fontId="11" fillId="0" borderId="1" xfId="0" applyNumberFormat="1" applyFont="1" applyBorder="1" applyAlignment="1">
      <alignment horizontal="right"/>
    </xf>
    <xf numFmtId="3" fontId="8" fillId="0" borderId="1" xfId="0" applyNumberFormat="1" applyFont="1" applyBorder="1"/>
    <xf numFmtId="0" fontId="11" fillId="0" borderId="1" xfId="3" applyFont="1" applyBorder="1" applyAlignment="1">
      <alignment horizontal="right"/>
    </xf>
    <xf numFmtId="0" fontId="6" fillId="0" borderId="1" xfId="0" applyFont="1" applyBorder="1" applyAlignment="1">
      <alignment horizontal="right" vertical="center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</cellXfs>
  <cellStyles count="7">
    <cellStyle name="Comma" xfId="1" builtinId="3"/>
    <cellStyle name="Comma 2" xfId="2" xr:uid="{EBD608CB-72DD-4901-8BB5-3BBD2CDD5769}"/>
    <cellStyle name="Normal" xfId="0" builtinId="0"/>
    <cellStyle name="Normal 2" xfId="3" xr:uid="{86400C8B-16E6-469A-A4A1-CAED965FD803}"/>
    <cellStyle name="Normal 2 3" xfId="4" xr:uid="{1F8EEC4D-D81F-4970-9B78-73F7504A28CD}"/>
    <cellStyle name="Normal 3" xfId="5" xr:uid="{E1119348-3B3F-4F98-BDED-3B680040C852}"/>
    <cellStyle name="Percent" xfId="6" builtinId="5"/>
  </cellStyles>
  <dxfs count="30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numFmt numFmtId="3" formatCode="#,##0"/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numFmt numFmtId="4" formatCode="#,##0.0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numFmt numFmtId="4" formatCode="#,##0.0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numFmt numFmtId="4" formatCode="#,##0.0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fill>
        <patternFill patternType="solid"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vertAlign val="baseline"/>
        <sz val="12"/>
        <name val="Arial"/>
        <family val="2"/>
        <scheme val="minor"/>
      </font>
      <numFmt numFmtId="3" formatCode="#,##0"/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2"/>
        <name val="Arial"/>
        <family val="2"/>
        <scheme val="minor"/>
      </font>
      <numFmt numFmtId="3" formatCode="#,##0"/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2"/>
        <name val="Arial"/>
        <family val="2"/>
        <scheme val="minor"/>
      </font>
      <numFmt numFmtId="3" formatCode="#,##0"/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2"/>
        <name val="Arial"/>
        <family val="2"/>
        <scheme val="minor"/>
      </font>
      <numFmt numFmtId="3" formatCode="#,##0"/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fill>
        <patternFill>
          <fgColor indexed="64"/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2"/>
        <name val="Arial"/>
        <family val="2"/>
        <scheme val="minor"/>
      </font>
      <fill>
        <patternFill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numFmt numFmtId="14" formatCode="0.00%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numFmt numFmtId="14" formatCode="0.00%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numFmt numFmtId="14" formatCode="0.00%"/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outline val="0"/>
        <shadow val="0"/>
        <vertAlign val="baseline"/>
        <sz val="12"/>
        <color auto="1"/>
        <name val="Arial"/>
        <family val="2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3991D65-298F-4656-9BF0-F152BB05A325}" name="טבלה1" displayName="טבלה1" ref="A2:E43" totalsRowShown="0" headerRowDxfId="29" dataDxfId="27" headerRowBorderDxfId="28" tableBorderDxfId="26" totalsRowBorderDxfId="25" dataCellStyle="Percent">
  <tableColumns count="5">
    <tableColumn id="1" xr3:uid="{B279230B-D6C9-48D4-BD14-8583EB6B9659}" name="קרן השתלמות למורים וגננות מקור - מאוחד" dataDxfId="24"/>
    <tableColumn id="2" xr3:uid="{FB18FD80-524A-4020-AE2C-A12BEB027186}" name="כללי אלפי ₪" dataDxfId="23" dataCellStyle="Percent"/>
    <tableColumn id="3" xr3:uid="{B00D9DC7-2592-4F7F-BA5D-A411C94B13C3}" name="הלכתי אלפי ₪" dataDxfId="22" dataCellStyle="Percent"/>
    <tableColumn id="4" xr3:uid="{5EE781D1-879D-4228-BA92-AB3289FDDF63}" name="ללא מניות אלפי ₪" dataDxfId="21" dataCellStyle="Percent"/>
    <tableColumn id="5" xr3:uid="{1D135612-A5F9-4D92-A55C-7E3D8FB4D302}" name="סה&quot;כ אלפי ₪" dataDxfId="20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9496073-51E1-4061-BFDE-BCB2C3BA7915}" name="טבלה2" displayName="טבלה2" ref="A2:E41" totalsRowShown="0" headerRowDxfId="19" dataDxfId="17" headerRowBorderDxfId="18" tableBorderDxfId="16" totalsRowBorderDxfId="15">
  <autoFilter ref="A2:E41" xr:uid="{69496073-51E1-4061-BFDE-BCB2C3BA7915}"/>
  <tableColumns count="5">
    <tableColumn id="1" xr3:uid="{BF6BADD5-8190-4132-88B3-2A1D504009F4}" name="קרן השתלמות למורים וגננות מקור - מאוחד" dataDxfId="14"/>
    <tableColumn id="2" xr3:uid="{1941229D-4F22-4C82-B0FA-90A66C2E7478}" name="כללי אלפי ₪" dataDxfId="13"/>
    <tableColumn id="3" xr3:uid="{FF56BBF0-519D-438B-8839-EAB3CFD359D0}" name="הלכתי אלפי ₪" dataDxfId="12"/>
    <tableColumn id="4" xr3:uid="{79E528CA-AC11-4A65-8A23-AC6492BF3BF3}" name="ללא מניות אלפי ₪" dataDxfId="11"/>
    <tableColumn id="5" xr3:uid="{2F40E30F-255C-435A-914C-45FB8277FA4F}" name="סה&quot;כ אלפי ₪" dataDxfId="1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5579887-F742-429F-A7FC-C047FBA7176F}" name="טבלה3" displayName="טבלה3" ref="A2:E196" totalsRowShown="0" headerRowDxfId="9" dataDxfId="7" headerRowBorderDxfId="8" tableBorderDxfId="6" totalsRowBorderDxfId="5">
  <autoFilter ref="A2:E196" xr:uid="{A5579887-F742-429F-A7FC-C047FBA7176F}"/>
  <tableColumns count="5">
    <tableColumn id="1" xr3:uid="{32610B63-EDE8-4BCE-B3D0-D1C0DDE77557}" name="קרן השתלמות למורים וגננות - מאוחד" dataDxfId="4"/>
    <tableColumn id="2" xr3:uid="{A86018AE-D2E3-427F-8D4A-5EA61CCCA9F7}" name="כללי אלפי ₪" dataDxfId="3"/>
    <tableColumn id="3" xr3:uid="{7DD4576B-8283-4F43-8522-B1E86DE9F250}" name="הלכתי אלפי ₪" dataDxfId="2"/>
    <tableColumn id="4" xr3:uid="{B2DCC400-2C9D-4094-9043-33E0A8355FFC}" name="ללא מניות אלפי ₪" dataDxfId="1"/>
    <tableColumn id="5" xr3:uid="{198D4741-B93F-462E-BB33-D1E45546BC4F}" name="סה&quot;כ אלפי ₪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A3FB4-B767-474E-9436-1775BBCE7A29}">
  <sheetPr>
    <pageSetUpPr fitToPage="1"/>
  </sheetPr>
  <dimension ref="A1:G53"/>
  <sheetViews>
    <sheetView rightToLeft="1" topLeftCell="A13" zoomScaleNormal="100" workbookViewId="0">
      <selection activeCell="E43" sqref="E43"/>
    </sheetView>
  </sheetViews>
  <sheetFormatPr defaultRowHeight="15" x14ac:dyDescent="0.2"/>
  <cols>
    <col min="1" max="1" width="67.5703125" style="4" customWidth="1"/>
    <col min="2" max="2" width="13.42578125" style="4" customWidth="1"/>
    <col min="3" max="3" width="14.5703125" style="4" customWidth="1"/>
    <col min="4" max="4" width="19" style="4" customWidth="1"/>
    <col min="5" max="5" width="15.42578125" style="4" customWidth="1"/>
    <col min="6" max="16384" width="9.140625" style="4"/>
  </cols>
  <sheetData>
    <row r="1" spans="1:7" ht="44.25" customHeight="1" x14ac:dyDescent="0.2">
      <c r="A1" s="30" t="s">
        <v>251</v>
      </c>
    </row>
    <row r="2" spans="1:7" ht="47.25" customHeight="1" x14ac:dyDescent="0.25">
      <c r="A2" s="31" t="s">
        <v>275</v>
      </c>
      <c r="B2" s="32" t="s">
        <v>252</v>
      </c>
      <c r="C2" s="32" t="s">
        <v>254</v>
      </c>
      <c r="D2" s="32" t="s">
        <v>255</v>
      </c>
      <c r="E2" s="33" t="s">
        <v>253</v>
      </c>
      <c r="F2" s="57" t="s">
        <v>272</v>
      </c>
      <c r="G2" s="57" t="s">
        <v>273</v>
      </c>
    </row>
    <row r="3" spans="1:7" ht="27" customHeight="1" x14ac:dyDescent="0.25">
      <c r="A3" s="26" t="s">
        <v>133</v>
      </c>
      <c r="B3" s="34" t="s">
        <v>257</v>
      </c>
      <c r="C3" s="34" t="s">
        <v>257</v>
      </c>
      <c r="D3" s="34" t="s">
        <v>257</v>
      </c>
      <c r="E3" s="35" t="s">
        <v>257</v>
      </c>
      <c r="F3" s="57"/>
      <c r="G3" s="57"/>
    </row>
    <row r="4" spans="1:7" ht="24.75" customHeight="1" x14ac:dyDescent="0.25">
      <c r="A4" s="36" t="s">
        <v>134</v>
      </c>
      <c r="B4" s="13">
        <f>+B5+B6</f>
        <v>260.69168000000002</v>
      </c>
      <c r="C4" s="13">
        <f>+C5+C6</f>
        <v>5.00671</v>
      </c>
      <c r="D4" s="13">
        <f>+D5+D6</f>
        <v>0.62633000000000005</v>
      </c>
      <c r="E4" s="28">
        <f t="shared" ref="E4:E9" si="0">SUM(B4:D4)</f>
        <v>266.32472000000001</v>
      </c>
      <c r="F4" s="57"/>
      <c r="G4" s="57"/>
    </row>
    <row r="5" spans="1:7" x14ac:dyDescent="0.2">
      <c r="A5" s="27" t="s">
        <v>136</v>
      </c>
      <c r="B5" s="9">
        <f>טבלה2[[#This Row],[כללי אלפי ₪]]</f>
        <v>16.67446</v>
      </c>
      <c r="C5" s="9">
        <f>טבלה2[[#This Row],[הלכתי אלפי ₪]]</f>
        <v>0.33165999999999995</v>
      </c>
      <c r="D5" s="9">
        <f>טבלה2[[#This Row],[ללא מניות אלפי ₪]]</f>
        <v>0.12509000000000001</v>
      </c>
      <c r="E5" s="29">
        <f t="shared" si="0"/>
        <v>17.131209999999999</v>
      </c>
      <c r="F5" s="57"/>
      <c r="G5" s="57"/>
    </row>
    <row r="6" spans="1:7" ht="24" customHeight="1" x14ac:dyDescent="0.2">
      <c r="A6" s="27" t="s">
        <v>137</v>
      </c>
      <c r="B6" s="9">
        <f>SUM('נספח 2'!B7:B15)</f>
        <v>244.01722000000001</v>
      </c>
      <c r="C6" s="9">
        <f>SUM('נספח 2'!C7:C15)</f>
        <v>4.6750499999999997</v>
      </c>
      <c r="D6" s="9">
        <f>SUM('נספח 2'!D7:D15)</f>
        <v>0.50124000000000002</v>
      </c>
      <c r="E6" s="29">
        <f t="shared" si="0"/>
        <v>249.19351</v>
      </c>
      <c r="F6" s="57"/>
      <c r="G6" s="57"/>
    </row>
    <row r="7" spans="1:7" ht="44.25" customHeight="1" x14ac:dyDescent="0.25">
      <c r="A7" s="36" t="s">
        <v>256</v>
      </c>
      <c r="B7" s="13">
        <f>+B8+B9</f>
        <v>0</v>
      </c>
      <c r="C7" s="13">
        <f>+C8+C9</f>
        <v>0</v>
      </c>
      <c r="D7" s="13">
        <f>+D8+D9</f>
        <v>0</v>
      </c>
      <c r="E7" s="28">
        <f t="shared" si="0"/>
        <v>0</v>
      </c>
      <c r="F7" s="57"/>
      <c r="G7" s="57"/>
    </row>
    <row r="8" spans="1:7" ht="21" customHeight="1" x14ac:dyDescent="0.25">
      <c r="A8" s="27" t="s">
        <v>138</v>
      </c>
      <c r="B8" s="13">
        <v>0</v>
      </c>
      <c r="C8" s="13">
        <v>0</v>
      </c>
      <c r="D8" s="13">
        <v>0</v>
      </c>
      <c r="E8" s="28">
        <f t="shared" si="0"/>
        <v>0</v>
      </c>
      <c r="F8" s="57"/>
      <c r="G8" s="57"/>
    </row>
    <row r="9" spans="1:7" ht="27" customHeight="1" x14ac:dyDescent="0.25">
      <c r="A9" s="27" t="s">
        <v>139</v>
      </c>
      <c r="B9" s="13">
        <v>0</v>
      </c>
      <c r="C9" s="13">
        <v>0</v>
      </c>
      <c r="D9" s="13">
        <v>0</v>
      </c>
      <c r="E9" s="28">
        <f t="shared" si="0"/>
        <v>0</v>
      </c>
      <c r="F9" s="57"/>
      <c r="G9" s="57"/>
    </row>
    <row r="10" spans="1:7" ht="30" customHeight="1" x14ac:dyDescent="0.25">
      <c r="A10" s="36" t="s">
        <v>135</v>
      </c>
      <c r="B10" s="13">
        <f>+B11+B12</f>
        <v>91.669669999999996</v>
      </c>
      <c r="C10" s="13">
        <f>+C11+C12</f>
        <v>0</v>
      </c>
      <c r="D10" s="13">
        <f>+D11+D12</f>
        <v>0</v>
      </c>
      <c r="E10" s="28">
        <f>+E11+E12</f>
        <v>91.669669999999996</v>
      </c>
      <c r="F10" s="57"/>
      <c r="G10" s="57"/>
    </row>
    <row r="11" spans="1:7" ht="28.5" customHeight="1" x14ac:dyDescent="0.2">
      <c r="A11" s="27" t="s">
        <v>277</v>
      </c>
      <c r="B11" s="9">
        <f>'נספח 2'!B33</f>
        <v>91.669669999999996</v>
      </c>
      <c r="C11" s="9">
        <f>'נספח 2'!C33</f>
        <v>0</v>
      </c>
      <c r="D11" s="9">
        <f>'נספח 2'!D33</f>
        <v>0</v>
      </c>
      <c r="E11" s="29">
        <f t="shared" ref="E11:E19" si="1">SUM(B11:D11)</f>
        <v>91.669669999999996</v>
      </c>
      <c r="F11" s="57"/>
      <c r="G11" s="57"/>
    </row>
    <row r="12" spans="1:7" ht="26.25" customHeight="1" x14ac:dyDescent="0.2">
      <c r="A12" s="27" t="s">
        <v>140</v>
      </c>
      <c r="B12" s="9">
        <v>0</v>
      </c>
      <c r="C12" s="9">
        <v>0</v>
      </c>
      <c r="D12" s="9">
        <v>0</v>
      </c>
      <c r="E12" s="29">
        <f t="shared" si="1"/>
        <v>0</v>
      </c>
      <c r="F12" s="57"/>
      <c r="G12" s="57"/>
    </row>
    <row r="13" spans="1:7" ht="26.25" customHeight="1" x14ac:dyDescent="0.2">
      <c r="A13" s="36" t="s">
        <v>141</v>
      </c>
      <c r="B13" s="9">
        <f>'נספח 2'!B36</f>
        <v>767.69957999999997</v>
      </c>
      <c r="C13" s="9">
        <f>'נספח 2'!C36</f>
        <v>22.49362</v>
      </c>
      <c r="D13" s="9">
        <f>'נספח 2'!D36</f>
        <v>1.5200000000000001E-3</v>
      </c>
      <c r="E13" s="29">
        <f t="shared" si="1"/>
        <v>790.19471999999996</v>
      </c>
      <c r="F13" s="57"/>
      <c r="G13" s="57"/>
    </row>
    <row r="14" spans="1:7" ht="15.75" x14ac:dyDescent="0.25">
      <c r="A14" s="36" t="s">
        <v>142</v>
      </c>
      <c r="B14" s="13">
        <v>0</v>
      </c>
      <c r="C14" s="13">
        <v>0</v>
      </c>
      <c r="D14" s="13">
        <v>0</v>
      </c>
      <c r="E14" s="28">
        <f t="shared" si="1"/>
        <v>0</v>
      </c>
      <c r="F14" s="57"/>
      <c r="G14" s="57"/>
    </row>
    <row r="15" spans="1:7" ht="33.75" customHeight="1" x14ac:dyDescent="0.25">
      <c r="A15" s="36" t="s">
        <v>143</v>
      </c>
      <c r="B15" s="13">
        <v>0</v>
      </c>
      <c r="C15" s="13">
        <v>0</v>
      </c>
      <c r="D15" s="13">
        <v>0</v>
      </c>
      <c r="E15" s="28">
        <f t="shared" si="1"/>
        <v>0</v>
      </c>
      <c r="F15" s="57"/>
      <c r="G15" s="57"/>
    </row>
    <row r="16" spans="1:7" ht="28.5" customHeight="1" x14ac:dyDescent="0.25">
      <c r="A16" s="37" t="s">
        <v>144</v>
      </c>
      <c r="B16" s="13">
        <f>+B13+B10+B4</f>
        <v>1120.0609300000001</v>
      </c>
      <c r="C16" s="13">
        <f>+C13+C4</f>
        <v>27.500329999999998</v>
      </c>
      <c r="D16" s="13">
        <f>+D13+D10+D4</f>
        <v>0.62785000000000002</v>
      </c>
      <c r="E16" s="28">
        <f t="shared" si="1"/>
        <v>1148.1891100000003</v>
      </c>
      <c r="F16" s="57"/>
      <c r="G16" s="57"/>
    </row>
    <row r="17" spans="1:7" ht="31.5" x14ac:dyDescent="0.25">
      <c r="A17" s="37" t="s">
        <v>145</v>
      </c>
      <c r="B17" s="13">
        <f>+(+B18+B19)/2</f>
        <v>894564</v>
      </c>
      <c r="C17" s="13">
        <f>+(+C18+C19)/2</f>
        <v>25190.5</v>
      </c>
      <c r="D17" s="13">
        <f>+(+D18+D19)/2</f>
        <v>2763</v>
      </c>
      <c r="E17" s="28">
        <f t="shared" si="1"/>
        <v>922517.5</v>
      </c>
      <c r="F17" s="57"/>
      <c r="G17" s="57"/>
    </row>
    <row r="18" spans="1:7" ht="48" customHeight="1" x14ac:dyDescent="0.2">
      <c r="A18" s="38" t="s">
        <v>175</v>
      </c>
      <c r="B18" s="39">
        <v>921463</v>
      </c>
      <c r="C18" s="39">
        <v>26507</v>
      </c>
      <c r="D18" s="39">
        <v>2645</v>
      </c>
      <c r="E18" s="29">
        <f t="shared" si="1"/>
        <v>950615</v>
      </c>
      <c r="F18" s="57"/>
      <c r="G18" s="57"/>
    </row>
    <row r="19" spans="1:7" ht="54" customHeight="1" x14ac:dyDescent="0.2">
      <c r="A19" s="38" t="s">
        <v>176</v>
      </c>
      <c r="B19" s="39">
        <v>867665</v>
      </c>
      <c r="C19" s="39">
        <v>23874</v>
      </c>
      <c r="D19" s="39">
        <v>2881</v>
      </c>
      <c r="E19" s="29">
        <f t="shared" si="1"/>
        <v>894420</v>
      </c>
      <c r="F19" s="57"/>
      <c r="G19" s="57"/>
    </row>
    <row r="20" spans="1:7" ht="42" customHeight="1" x14ac:dyDescent="0.25">
      <c r="A20" s="37" t="s">
        <v>146</v>
      </c>
      <c r="B20" s="40">
        <f>+B16/B17</f>
        <v>1.2520746754843702E-3</v>
      </c>
      <c r="C20" s="40">
        <f>+C16/C17</f>
        <v>1.091694488001429E-3</v>
      </c>
      <c r="D20" s="40">
        <f>+D16/D17</f>
        <v>2.2723488961273977E-4</v>
      </c>
      <c r="E20" s="41">
        <f>+E16/E17</f>
        <v>1.2446258309462967E-3</v>
      </c>
      <c r="F20" s="57"/>
      <c r="G20" s="57"/>
    </row>
    <row r="21" spans="1:7" ht="15.75" x14ac:dyDescent="0.25">
      <c r="A21" s="26" t="s">
        <v>147</v>
      </c>
      <c r="B21" s="34" t="s">
        <v>257</v>
      </c>
      <c r="C21" s="34" t="s">
        <v>257</v>
      </c>
      <c r="D21" s="34" t="s">
        <v>257</v>
      </c>
      <c r="E21" s="35" t="s">
        <v>257</v>
      </c>
      <c r="F21" s="57"/>
      <c r="G21" s="57"/>
    </row>
    <row r="22" spans="1:7" ht="41.25" customHeight="1" x14ac:dyDescent="0.25">
      <c r="A22" s="37" t="s">
        <v>148</v>
      </c>
      <c r="B22" s="13">
        <f>'נספח 3'!B195</f>
        <v>120.68051039256815</v>
      </c>
      <c r="C22" s="13">
        <f>'נספח 3'!C195</f>
        <v>0.29214449709499912</v>
      </c>
      <c r="D22" s="13">
        <f>'נספח 3'!D195</f>
        <v>8.8726978404699439E-2</v>
      </c>
      <c r="E22" s="28">
        <f>SUM(B22:D22)</f>
        <v>121.06138186806784</v>
      </c>
      <c r="F22" s="57"/>
      <c r="G22" s="57"/>
    </row>
    <row r="23" spans="1:7" ht="41.25" customHeight="1" x14ac:dyDescent="0.25">
      <c r="A23" s="37" t="s">
        <v>149</v>
      </c>
      <c r="B23" s="13">
        <f>SUM(B24:B32)</f>
        <v>2640.8221757867013</v>
      </c>
      <c r="C23" s="13">
        <f>SUM(C24:C32)</f>
        <v>16.341869340208529</v>
      </c>
      <c r="D23" s="13">
        <f>SUM(D24:D32)</f>
        <v>0.51097995515056049</v>
      </c>
      <c r="E23" s="28">
        <f>SUM(B23:D23)</f>
        <v>2657.6750250820605</v>
      </c>
      <c r="F23" s="57"/>
      <c r="G23" s="57"/>
    </row>
    <row r="24" spans="1:7" ht="30.75" customHeight="1" x14ac:dyDescent="0.25">
      <c r="A24" s="27" t="s">
        <v>150</v>
      </c>
      <c r="B24" s="9">
        <f>'נספח 3'!B39</f>
        <v>559.90636065844387</v>
      </c>
      <c r="C24" s="9">
        <f>'נספח 3'!C39</f>
        <v>0</v>
      </c>
      <c r="D24" s="9">
        <f>'נספח 3'!D39</f>
        <v>0</v>
      </c>
      <c r="E24" s="28">
        <f>SUM(B24:D24)</f>
        <v>559.90636065844387</v>
      </c>
      <c r="F24" s="57"/>
      <c r="G24" s="57"/>
    </row>
    <row r="25" spans="1:7" ht="22.5" customHeight="1" x14ac:dyDescent="0.25">
      <c r="A25" s="27" t="s">
        <v>151</v>
      </c>
      <c r="B25" s="9">
        <f>'נספח 3'!B102</f>
        <v>1206.951800789657</v>
      </c>
      <c r="C25" s="9">
        <f>'נספח 3'!C102</f>
        <v>0</v>
      </c>
      <c r="D25" s="9">
        <f>'נספח 3'!D102</f>
        <v>0</v>
      </c>
      <c r="E25" s="28">
        <v>27667.297106586469</v>
      </c>
      <c r="F25" s="57"/>
      <c r="G25" s="57"/>
    </row>
    <row r="26" spans="1:7" ht="25.5" customHeight="1" x14ac:dyDescent="0.25">
      <c r="A26" s="27" t="s">
        <v>152</v>
      </c>
      <c r="B26" s="9">
        <v>0</v>
      </c>
      <c r="C26" s="9">
        <v>0</v>
      </c>
      <c r="D26" s="9">
        <v>0</v>
      </c>
      <c r="E26" s="28">
        <v>0</v>
      </c>
      <c r="F26" s="57"/>
      <c r="G26" s="57"/>
    </row>
    <row r="27" spans="1:7" ht="21.75" customHeight="1" x14ac:dyDescent="0.25">
      <c r="A27" s="27" t="s">
        <v>153</v>
      </c>
      <c r="B27" s="9">
        <v>0</v>
      </c>
      <c r="C27" s="9">
        <v>0</v>
      </c>
      <c r="D27" s="9">
        <v>0</v>
      </c>
      <c r="E27" s="28">
        <v>0</v>
      </c>
      <c r="F27" s="57"/>
      <c r="G27" s="57"/>
    </row>
    <row r="28" spans="1:7" ht="45.75" customHeight="1" x14ac:dyDescent="0.25">
      <c r="A28" s="38" t="s">
        <v>266</v>
      </c>
      <c r="B28" s="9">
        <f>'נספח 3'!B138</f>
        <v>5.9258034405938851</v>
      </c>
      <c r="C28" s="9">
        <f>'נספח 3'!C138</f>
        <v>-3.6157455273666976E-2</v>
      </c>
      <c r="D28" s="9">
        <f>'נספח 3'!D138</f>
        <v>0.30318710994508102</v>
      </c>
      <c r="E28" s="28">
        <f>SUM(B28:D28)</f>
        <v>6.192833095265299</v>
      </c>
      <c r="F28" s="57"/>
      <c r="G28" s="57"/>
    </row>
    <row r="29" spans="1:7" ht="45" customHeight="1" x14ac:dyDescent="0.25">
      <c r="A29" s="38" t="s">
        <v>267</v>
      </c>
      <c r="B29" s="9">
        <f>'נספח 3'!B107</f>
        <v>432.97705568289598</v>
      </c>
      <c r="C29" s="9">
        <f>'נספח 3'!C107</f>
        <v>14.697006575945208</v>
      </c>
      <c r="D29" s="9">
        <f>'נספח 3'!D107</f>
        <v>1.5867396438356166E-2</v>
      </c>
      <c r="E29" s="28">
        <f>SUM(B29:D29)</f>
        <v>447.68992965527951</v>
      </c>
      <c r="F29" s="57"/>
      <c r="G29" s="57"/>
    </row>
    <row r="30" spans="1:7" ht="43.5" customHeight="1" x14ac:dyDescent="0.25">
      <c r="A30" s="38" t="s">
        <v>268</v>
      </c>
      <c r="B30" s="9">
        <f>'נספח 3'!B145</f>
        <v>0</v>
      </c>
      <c r="C30" s="9">
        <f>'נספח 3'!C145</f>
        <v>0</v>
      </c>
      <c r="D30" s="9">
        <f>'נספח 3'!D145</f>
        <v>0</v>
      </c>
      <c r="E30" s="28">
        <f>SUM(B30:D30)</f>
        <v>0</v>
      </c>
      <c r="F30" s="57"/>
      <c r="G30" s="57"/>
    </row>
    <row r="31" spans="1:7" ht="47.25" customHeight="1" x14ac:dyDescent="0.25">
      <c r="A31" s="38" t="s">
        <v>269</v>
      </c>
      <c r="B31" s="9">
        <f>'נספח 3'!B146</f>
        <v>142.2911640138137</v>
      </c>
      <c r="C31" s="9">
        <f>'נספח 3'!C146</f>
        <v>1.6810202195369865</v>
      </c>
      <c r="D31" s="9">
        <f>'נספח 3'!D146</f>
        <v>0.19192544876712325</v>
      </c>
      <c r="E31" s="28">
        <f>SUM(B31:D31)</f>
        <v>144.16410968211781</v>
      </c>
      <c r="F31" s="57"/>
      <c r="G31" s="57"/>
    </row>
    <row r="32" spans="1:7" ht="25.5" customHeight="1" x14ac:dyDescent="0.25">
      <c r="A32" s="27" t="s">
        <v>154</v>
      </c>
      <c r="B32" s="9">
        <f>'נספח 3'!B175</f>
        <v>292.76999120129676</v>
      </c>
      <c r="C32" s="9">
        <f>'נספח 3'!C175</f>
        <v>0</v>
      </c>
      <c r="D32" s="9">
        <f>'נספח 3'!D175</f>
        <v>0</v>
      </c>
      <c r="E32" s="28">
        <v>6681.3752606069311</v>
      </c>
      <c r="F32" s="57"/>
      <c r="G32" s="57"/>
    </row>
    <row r="33" spans="1:7" ht="40.5" customHeight="1" x14ac:dyDescent="0.25">
      <c r="A33" s="36" t="s">
        <v>270</v>
      </c>
      <c r="B33" s="42">
        <f>+B23/B19</f>
        <v>3.0435965214532122E-3</v>
      </c>
      <c r="C33" s="42">
        <f>+C23/C19</f>
        <v>6.8450487309242394E-4</v>
      </c>
      <c r="D33" s="42">
        <f>+D23/D19</f>
        <v>1.7736201150661592E-4</v>
      </c>
      <c r="E33" s="41">
        <f>+E23/E19</f>
        <v>2.9713948984616406E-3</v>
      </c>
      <c r="F33" s="57"/>
      <c r="G33" s="57"/>
    </row>
    <row r="34" spans="1:7" ht="39" customHeight="1" x14ac:dyDescent="0.25">
      <c r="A34" s="36" t="s">
        <v>155</v>
      </c>
      <c r="B34" s="42">
        <v>3.3E-3</v>
      </c>
      <c r="C34" s="42">
        <v>1.5E-3</v>
      </c>
      <c r="D34" s="42">
        <v>5.0000000000000001E-4</v>
      </c>
      <c r="E34" s="43" t="s">
        <v>257</v>
      </c>
      <c r="F34" s="57"/>
      <c r="G34" s="57"/>
    </row>
    <row r="35" spans="1:7" ht="30" x14ac:dyDescent="0.25">
      <c r="A35" s="36" t="s">
        <v>156</v>
      </c>
      <c r="B35" s="44">
        <f>+B34-B33</f>
        <v>2.564034785467878E-4</v>
      </c>
      <c r="C35" s="44">
        <f>+C34-C33</f>
        <v>8.1549512690757609E-4</v>
      </c>
      <c r="D35" s="44">
        <f>+D34-D33</f>
        <v>3.2263798849338412E-4</v>
      </c>
      <c r="E35" s="43" t="s">
        <v>257</v>
      </c>
      <c r="F35" s="57"/>
      <c r="G35" s="57"/>
    </row>
    <row r="36" spans="1:7" ht="26.25" customHeight="1" x14ac:dyDescent="0.25">
      <c r="A36" s="36" t="s">
        <v>157</v>
      </c>
      <c r="B36" s="13">
        <v>0</v>
      </c>
      <c r="C36" s="13">
        <v>0</v>
      </c>
      <c r="D36" s="13">
        <v>0</v>
      </c>
      <c r="E36" s="28">
        <v>0</v>
      </c>
      <c r="F36" s="57"/>
      <c r="G36" s="57"/>
    </row>
    <row r="37" spans="1:7" ht="46.5" customHeight="1" x14ac:dyDescent="0.25">
      <c r="A37" s="37" t="s">
        <v>158</v>
      </c>
      <c r="B37" s="40">
        <f>+(B23-B36)/B19</f>
        <v>3.0435965214532122E-3</v>
      </c>
      <c r="C37" s="40">
        <f>+(C23-C36)/C19</f>
        <v>6.8450487309242394E-4</v>
      </c>
      <c r="D37" s="40">
        <f>+(D23-D36)/D19</f>
        <v>1.7736201150661592E-4</v>
      </c>
      <c r="E37" s="45" t="s">
        <v>257</v>
      </c>
      <c r="F37" s="57"/>
      <c r="G37" s="57"/>
    </row>
    <row r="38" spans="1:7" ht="29.25" customHeight="1" x14ac:dyDescent="0.25">
      <c r="A38" s="26" t="s">
        <v>159</v>
      </c>
      <c r="B38" s="45" t="s">
        <v>257</v>
      </c>
      <c r="C38" s="45" t="s">
        <v>257</v>
      </c>
      <c r="D38" s="45" t="s">
        <v>257</v>
      </c>
      <c r="E38" s="45" t="s">
        <v>257</v>
      </c>
      <c r="F38" s="57"/>
      <c r="G38" s="57"/>
    </row>
    <row r="39" spans="1:7" ht="31.5" x14ac:dyDescent="0.25">
      <c r="A39" s="37" t="s">
        <v>161</v>
      </c>
      <c r="B39" s="13">
        <f>+B16+B23-B36</f>
        <v>3760.8831057867014</v>
      </c>
      <c r="C39" s="13">
        <f>+C16+C23-C36</f>
        <v>43.842199340208523</v>
      </c>
      <c r="D39" s="13">
        <f>+D16+D23-D36</f>
        <v>1.1388299551505605</v>
      </c>
      <c r="E39" s="28">
        <f>SUM(B39:D39)</f>
        <v>3805.8641350820603</v>
      </c>
      <c r="F39" s="57"/>
      <c r="G39" s="57"/>
    </row>
    <row r="40" spans="1:7" ht="39.75" customHeight="1" x14ac:dyDescent="0.25">
      <c r="A40" s="37" t="s">
        <v>160</v>
      </c>
      <c r="B40" s="40">
        <f>+B39/B17</f>
        <v>4.2041520850232082E-3</v>
      </c>
      <c r="C40" s="40">
        <f>+C39/C17</f>
        <v>1.7404259280367012E-3</v>
      </c>
      <c r="D40" s="40">
        <f>+D39/D17</f>
        <v>4.1217153642799872E-4</v>
      </c>
      <c r="E40" s="41">
        <f>+E39/E17</f>
        <v>4.1255197165170959E-3</v>
      </c>
      <c r="F40" s="57"/>
      <c r="G40" s="57"/>
    </row>
    <row r="41" spans="1:7" ht="22.5" customHeight="1" x14ac:dyDescent="0.25">
      <c r="A41" s="26" t="s">
        <v>162</v>
      </c>
      <c r="B41" s="45" t="s">
        <v>257</v>
      </c>
      <c r="C41" s="45" t="s">
        <v>257</v>
      </c>
      <c r="D41" s="45" t="s">
        <v>257</v>
      </c>
      <c r="E41" s="45" t="s">
        <v>257</v>
      </c>
      <c r="F41" s="57"/>
      <c r="G41" s="57"/>
    </row>
    <row r="42" spans="1:7" ht="53.25" customHeight="1" x14ac:dyDescent="0.25">
      <c r="A42" s="36" t="s">
        <v>163</v>
      </c>
      <c r="B42" s="40">
        <v>4.0000000000000001E-3</v>
      </c>
      <c r="C42" s="40">
        <v>1.5E-3</v>
      </c>
      <c r="D42" s="40">
        <v>5.0000000000000001E-4</v>
      </c>
      <c r="E42" s="45" t="s">
        <v>257</v>
      </c>
      <c r="F42" s="57"/>
      <c r="G42" s="57"/>
    </row>
    <row r="43" spans="1:7" ht="31.5" customHeight="1" x14ac:dyDescent="0.25">
      <c r="A43" s="36" t="s">
        <v>164</v>
      </c>
      <c r="B43" s="40">
        <f>+B42+B20</f>
        <v>5.2520746754843705E-3</v>
      </c>
      <c r="C43" s="40">
        <f>+C42+C20</f>
        <v>2.5916944880014291E-3</v>
      </c>
      <c r="D43" s="40">
        <f>+D42+D20</f>
        <v>7.2723488961273981E-4</v>
      </c>
      <c r="E43" s="45" t="s">
        <v>257</v>
      </c>
      <c r="F43" s="57"/>
      <c r="G43" s="57"/>
    </row>
    <row r="44" spans="1:7" x14ac:dyDescent="0.2">
      <c r="A44" s="56" t="s">
        <v>271</v>
      </c>
      <c r="B44" s="56"/>
      <c r="C44" s="56"/>
      <c r="D44" s="56"/>
      <c r="E44" s="56"/>
      <c r="F44" s="57"/>
      <c r="G44" s="57"/>
    </row>
    <row r="45" spans="1:7" x14ac:dyDescent="0.2">
      <c r="A45" s="57" t="s">
        <v>274</v>
      </c>
      <c r="B45" s="57"/>
      <c r="C45" s="57"/>
      <c r="D45" s="57"/>
      <c r="E45" s="57"/>
      <c r="F45" s="57"/>
      <c r="G45" s="57"/>
    </row>
    <row r="46" spans="1:7" x14ac:dyDescent="0.2">
      <c r="B46" s="46"/>
      <c r="C46" s="47"/>
      <c r="D46" s="47"/>
      <c r="E46" s="47"/>
    </row>
    <row r="47" spans="1:7" x14ac:dyDescent="0.2">
      <c r="B47" s="3"/>
      <c r="C47" s="3"/>
      <c r="D47" s="3"/>
      <c r="E47" s="3"/>
    </row>
    <row r="48" spans="1:7" x14ac:dyDescent="0.2">
      <c r="B48" s="46"/>
      <c r="C48" s="47"/>
      <c r="D48" s="47"/>
      <c r="E48" s="47"/>
    </row>
    <row r="49" spans="2:5" x14ac:dyDescent="0.2">
      <c r="B49" s="3"/>
      <c r="C49" s="3"/>
      <c r="D49" s="3"/>
      <c r="E49" s="3"/>
    </row>
    <row r="50" spans="2:5" x14ac:dyDescent="0.2">
      <c r="B50" s="3"/>
      <c r="C50" s="3"/>
      <c r="D50" s="3"/>
      <c r="E50" s="3"/>
    </row>
    <row r="51" spans="2:5" x14ac:dyDescent="0.2">
      <c r="B51" s="3"/>
      <c r="C51" s="3"/>
      <c r="D51" s="3"/>
      <c r="E51" s="3"/>
    </row>
    <row r="52" spans="2:5" x14ac:dyDescent="0.2">
      <c r="B52" s="3"/>
      <c r="C52" s="3"/>
      <c r="D52" s="3"/>
      <c r="E52" s="3"/>
    </row>
    <row r="53" spans="2:5" x14ac:dyDescent="0.2">
      <c r="B53" s="3"/>
      <c r="C53" s="3"/>
      <c r="D53" s="3"/>
      <c r="E53" s="3"/>
    </row>
  </sheetData>
  <mergeCells count="4">
    <mergeCell ref="A44:E44"/>
    <mergeCell ref="G2:G45"/>
    <mergeCell ref="F2:F45"/>
    <mergeCell ref="A45:E45"/>
  </mergeCells>
  <phoneticPr fontId="0" type="noConversion"/>
  <pageMargins left="0.75" right="0.75" top="1" bottom="1" header="0.5" footer="0.5"/>
  <pageSetup paperSize="9" scale="49" orientation="portrait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3AF20-3B39-4768-8144-FC37AF4F3015}">
  <sheetPr>
    <pageSetUpPr fitToPage="1"/>
  </sheetPr>
  <dimension ref="A1:G43"/>
  <sheetViews>
    <sheetView rightToLeft="1" topLeftCell="A23" zoomScaleNormal="100" workbookViewId="0">
      <selection activeCell="A23" sqref="A1:XFD1048576"/>
    </sheetView>
  </sheetViews>
  <sheetFormatPr defaultRowHeight="15" x14ac:dyDescent="0.2"/>
  <cols>
    <col min="1" max="1" width="48.28515625" style="4" customWidth="1"/>
    <col min="2" max="2" width="12.7109375" style="4" customWidth="1"/>
    <col min="3" max="3" width="14.28515625" style="4" customWidth="1"/>
    <col min="4" max="4" width="22.7109375" style="4" customWidth="1"/>
    <col min="5" max="5" width="13.5703125" style="4" customWidth="1"/>
    <col min="6" max="16384" width="9.140625" style="4"/>
  </cols>
  <sheetData>
    <row r="1" spans="1:7" ht="15.75" x14ac:dyDescent="0.25">
      <c r="A1" s="2" t="s">
        <v>258</v>
      </c>
    </row>
    <row r="2" spans="1:7" ht="47.25" customHeight="1" x14ac:dyDescent="0.25">
      <c r="A2" s="31" t="s">
        <v>275</v>
      </c>
      <c r="B2" s="32" t="s">
        <v>252</v>
      </c>
      <c r="C2" s="32" t="s">
        <v>254</v>
      </c>
      <c r="D2" s="32" t="s">
        <v>255</v>
      </c>
      <c r="E2" s="33" t="s">
        <v>253</v>
      </c>
      <c r="F2" s="57" t="s">
        <v>272</v>
      </c>
      <c r="G2" s="57" t="s">
        <v>273</v>
      </c>
    </row>
    <row r="3" spans="1:7" ht="15.75" x14ac:dyDescent="0.25">
      <c r="A3" s="25" t="s">
        <v>1</v>
      </c>
      <c r="B3" s="6" t="s">
        <v>257</v>
      </c>
      <c r="C3" s="6" t="s">
        <v>257</v>
      </c>
      <c r="D3" s="6" t="s">
        <v>257</v>
      </c>
      <c r="E3" s="6" t="s">
        <v>257</v>
      </c>
      <c r="F3" s="57"/>
      <c r="G3" s="57"/>
    </row>
    <row r="4" spans="1:7" ht="15.75" x14ac:dyDescent="0.25">
      <c r="A4" s="26" t="s">
        <v>9</v>
      </c>
      <c r="B4" s="6" t="s">
        <v>257</v>
      </c>
      <c r="C4" s="6" t="s">
        <v>257</v>
      </c>
      <c r="D4" s="6" t="s">
        <v>257</v>
      </c>
      <c r="E4" s="6" t="s">
        <v>257</v>
      </c>
      <c r="F4" s="57"/>
      <c r="G4" s="57"/>
    </row>
    <row r="5" spans="1:7" ht="15.75" x14ac:dyDescent="0.25">
      <c r="A5" s="27" t="s">
        <v>84</v>
      </c>
      <c r="B5" s="48">
        <v>16.67446</v>
      </c>
      <c r="C5" s="48">
        <v>0.33165999999999995</v>
      </c>
      <c r="D5" s="48">
        <v>0.12509000000000001</v>
      </c>
      <c r="E5" s="28">
        <f t="shared" ref="E5:E15" si="0">SUM(B5:D5)</f>
        <v>17.131209999999999</v>
      </c>
      <c r="F5" s="57"/>
      <c r="G5" s="57"/>
    </row>
    <row r="6" spans="1:7" ht="15.75" x14ac:dyDescent="0.25">
      <c r="A6" s="26" t="s">
        <v>10</v>
      </c>
      <c r="B6" s="6" t="s">
        <v>257</v>
      </c>
      <c r="C6" s="6" t="s">
        <v>257</v>
      </c>
      <c r="D6" s="6" t="s">
        <v>257</v>
      </c>
      <c r="E6" s="6" t="s">
        <v>257</v>
      </c>
      <c r="F6" s="57"/>
      <c r="G6" s="57"/>
    </row>
    <row r="7" spans="1:7" x14ac:dyDescent="0.2">
      <c r="A7" s="49" t="s">
        <v>8</v>
      </c>
      <c r="B7" s="50">
        <v>70.844850000000008</v>
      </c>
      <c r="C7" s="50">
        <v>3.0587399999999998</v>
      </c>
      <c r="D7" s="50">
        <v>0.44647999999999999</v>
      </c>
      <c r="E7" s="29">
        <f t="shared" si="0"/>
        <v>74.350070000000002</v>
      </c>
      <c r="F7" s="57"/>
      <c r="G7" s="57"/>
    </row>
    <row r="8" spans="1:7" x14ac:dyDescent="0.2">
      <c r="A8" s="49" t="s">
        <v>20</v>
      </c>
      <c r="B8" s="50">
        <v>7.3280200000000004</v>
      </c>
      <c r="C8" s="50">
        <v>7.0199999999999993E-3</v>
      </c>
      <c r="D8" s="50">
        <v>0</v>
      </c>
      <c r="E8" s="29">
        <f t="shared" si="0"/>
        <v>7.3350400000000002</v>
      </c>
      <c r="F8" s="57"/>
      <c r="G8" s="57"/>
    </row>
    <row r="9" spans="1:7" x14ac:dyDescent="0.2">
      <c r="A9" s="49" t="s">
        <v>19</v>
      </c>
      <c r="B9" s="50">
        <v>1.22106</v>
      </c>
      <c r="C9" s="50">
        <v>7.0000000000000001E-3</v>
      </c>
      <c r="D9" s="50">
        <v>1.6899999999999999E-3</v>
      </c>
      <c r="E9" s="29">
        <f t="shared" si="0"/>
        <v>1.2297499999999999</v>
      </c>
      <c r="F9" s="57"/>
      <c r="G9" s="57"/>
    </row>
    <row r="10" spans="1:7" x14ac:dyDescent="0.2">
      <c r="A10" s="49" t="s">
        <v>18</v>
      </c>
      <c r="B10" s="50">
        <v>3.1035900000000001</v>
      </c>
      <c r="C10" s="50">
        <v>0</v>
      </c>
      <c r="D10" s="50">
        <v>0</v>
      </c>
      <c r="E10" s="29">
        <f t="shared" si="0"/>
        <v>3.1035900000000001</v>
      </c>
      <c r="F10" s="57"/>
      <c r="G10" s="57"/>
    </row>
    <row r="11" spans="1:7" x14ac:dyDescent="0.2">
      <c r="A11" s="49" t="s">
        <v>118</v>
      </c>
      <c r="B11" s="50">
        <v>1.0667900000000001</v>
      </c>
      <c r="C11" s="50">
        <v>0</v>
      </c>
      <c r="D11" s="50">
        <v>0</v>
      </c>
      <c r="E11" s="29">
        <f t="shared" si="0"/>
        <v>1.0667900000000001</v>
      </c>
      <c r="F11" s="57"/>
      <c r="G11" s="57"/>
    </row>
    <row r="12" spans="1:7" x14ac:dyDescent="0.2">
      <c r="A12" s="49" t="s">
        <v>114</v>
      </c>
      <c r="B12" s="50">
        <v>3.4823299999999997</v>
      </c>
      <c r="C12" s="50">
        <v>3.44E-2</v>
      </c>
      <c r="D12" s="50">
        <v>0</v>
      </c>
      <c r="E12" s="29">
        <f t="shared" si="0"/>
        <v>3.5167299999999999</v>
      </c>
      <c r="F12" s="57"/>
      <c r="G12" s="57"/>
    </row>
    <row r="13" spans="1:7" x14ac:dyDescent="0.2">
      <c r="A13" s="49" t="s">
        <v>29</v>
      </c>
      <c r="B13" s="50">
        <v>9.0547900000000006</v>
      </c>
      <c r="C13" s="50">
        <v>4.2270000000000002E-2</v>
      </c>
      <c r="D13" s="50">
        <v>1.6279999999999999E-2</v>
      </c>
      <c r="E13" s="29">
        <f t="shared" si="0"/>
        <v>9.1133400000000009</v>
      </c>
      <c r="F13" s="57"/>
      <c r="G13" s="57"/>
    </row>
    <row r="14" spans="1:7" x14ac:dyDescent="0.2">
      <c r="A14" s="51" t="s">
        <v>25</v>
      </c>
      <c r="B14" s="50">
        <v>4.3246400000000005</v>
      </c>
      <c r="C14" s="50">
        <v>4.7200000000000006E-2</v>
      </c>
      <c r="D14" s="50">
        <v>3.3E-4</v>
      </c>
      <c r="E14" s="29">
        <f t="shared" si="0"/>
        <v>4.3721700000000006</v>
      </c>
      <c r="F14" s="57"/>
      <c r="G14" s="57"/>
    </row>
    <row r="15" spans="1:7" x14ac:dyDescent="0.2">
      <c r="A15" s="49" t="s">
        <v>41</v>
      </c>
      <c r="B15" s="50">
        <v>143.59115</v>
      </c>
      <c r="C15" s="50">
        <v>1.4784200000000001</v>
      </c>
      <c r="D15" s="50">
        <v>3.6459999999999999E-2</v>
      </c>
      <c r="E15" s="29">
        <f t="shared" si="0"/>
        <v>145.10603</v>
      </c>
      <c r="F15" s="57"/>
      <c r="G15" s="57"/>
    </row>
    <row r="16" spans="1:7" ht="15.75" x14ac:dyDescent="0.25">
      <c r="A16" s="26" t="s">
        <v>2</v>
      </c>
      <c r="B16" s="13">
        <f>SUM(B7:B15)+B5</f>
        <v>260.69168000000002</v>
      </c>
      <c r="C16" s="13">
        <f>SUM(C7:C15)+C5</f>
        <v>5.00671</v>
      </c>
      <c r="D16" s="13">
        <f>SUM(D7:D15)+D5</f>
        <v>0.62633000000000005</v>
      </c>
      <c r="E16" s="28">
        <f>SUM(B16:D16)</f>
        <v>266.32472000000001</v>
      </c>
      <c r="F16" s="57"/>
      <c r="G16" s="57"/>
    </row>
    <row r="17" spans="1:7" ht="27" customHeight="1" x14ac:dyDescent="0.25">
      <c r="A17" s="25" t="s">
        <v>259</v>
      </c>
      <c r="B17" s="6" t="s">
        <v>257</v>
      </c>
      <c r="C17" s="6" t="s">
        <v>257</v>
      </c>
      <c r="D17" s="6" t="s">
        <v>257</v>
      </c>
      <c r="E17" s="6" t="s">
        <v>257</v>
      </c>
      <c r="F17" s="57"/>
      <c r="G17" s="57"/>
    </row>
    <row r="18" spans="1:7" ht="15.75" x14ac:dyDescent="0.25">
      <c r="A18" s="26" t="s">
        <v>9</v>
      </c>
      <c r="B18" s="8">
        <v>0</v>
      </c>
      <c r="C18" s="8">
        <v>0</v>
      </c>
      <c r="D18" s="8">
        <v>0</v>
      </c>
      <c r="E18" s="29">
        <f t="shared" ref="E18:E20" si="1">SUM(B18:D18)</f>
        <v>0</v>
      </c>
      <c r="F18" s="57"/>
      <c r="G18" s="57"/>
    </row>
    <row r="19" spans="1:7" ht="15.75" x14ac:dyDescent="0.25">
      <c r="A19" s="26" t="s">
        <v>10</v>
      </c>
      <c r="B19" s="8">
        <v>0</v>
      </c>
      <c r="C19" s="8">
        <v>0</v>
      </c>
      <c r="D19" s="8">
        <v>0</v>
      </c>
      <c r="E19" s="29">
        <f t="shared" si="1"/>
        <v>0</v>
      </c>
      <c r="F19" s="57"/>
      <c r="G19" s="57"/>
    </row>
    <row r="20" spans="1:7" x14ac:dyDescent="0.2">
      <c r="A20" s="27" t="s">
        <v>8</v>
      </c>
      <c r="B20" s="8">
        <v>0</v>
      </c>
      <c r="C20" s="8">
        <v>0</v>
      </c>
      <c r="D20" s="8">
        <v>0</v>
      </c>
      <c r="E20" s="29">
        <f t="shared" si="1"/>
        <v>0</v>
      </c>
      <c r="F20" s="57"/>
      <c r="G20" s="57"/>
    </row>
    <row r="21" spans="1:7" x14ac:dyDescent="0.2">
      <c r="A21" s="27" t="s">
        <v>21</v>
      </c>
      <c r="B21" s="8">
        <v>0</v>
      </c>
      <c r="C21" s="8">
        <v>0</v>
      </c>
      <c r="D21" s="8">
        <v>0</v>
      </c>
      <c r="E21" s="29">
        <f>SUM(B21:D21)</f>
        <v>0</v>
      </c>
      <c r="F21" s="57"/>
      <c r="G21" s="57"/>
    </row>
    <row r="22" spans="1:7" ht="21.75" customHeight="1" x14ac:dyDescent="0.25">
      <c r="A22" s="26" t="s">
        <v>3</v>
      </c>
      <c r="B22" s="13">
        <f>SUM(B20:B21)</f>
        <v>0</v>
      </c>
      <c r="C22" s="13">
        <f>SUM(C20:C21)</f>
        <v>0</v>
      </c>
      <c r="D22" s="13">
        <f>SUM(D20:D21)</f>
        <v>0</v>
      </c>
      <c r="E22" s="28">
        <f>SUM(B22:D22)</f>
        <v>0</v>
      </c>
      <c r="F22" s="57"/>
      <c r="G22" s="57"/>
    </row>
    <row r="23" spans="1:7" ht="15.75" x14ac:dyDescent="0.25">
      <c r="A23" s="26" t="s">
        <v>11</v>
      </c>
      <c r="B23" s="6" t="s">
        <v>257</v>
      </c>
      <c r="C23" s="6" t="s">
        <v>257</v>
      </c>
      <c r="D23" s="6" t="s">
        <v>257</v>
      </c>
      <c r="E23" s="6" t="s">
        <v>257</v>
      </c>
      <c r="F23" s="57"/>
      <c r="G23" s="57"/>
    </row>
    <row r="24" spans="1:7" x14ac:dyDescent="0.2">
      <c r="A24" s="52" t="s">
        <v>42</v>
      </c>
      <c r="B24" s="50">
        <f>3628.72/1000</f>
        <v>3.6287199999999999</v>
      </c>
      <c r="C24" s="8">
        <v>0</v>
      </c>
      <c r="D24" s="8">
        <v>0</v>
      </c>
      <c r="E24" s="29">
        <f t="shared" ref="E24:E32" si="2">SUM(B24:D24)</f>
        <v>3.6287199999999999</v>
      </c>
      <c r="F24" s="57"/>
      <c r="G24" s="57"/>
    </row>
    <row r="25" spans="1:7" x14ac:dyDescent="0.2">
      <c r="A25" s="51" t="s">
        <v>187</v>
      </c>
      <c r="B25" s="50">
        <f>94860/1000</f>
        <v>94.86</v>
      </c>
      <c r="C25" s="8">
        <v>0</v>
      </c>
      <c r="D25" s="8">
        <v>0</v>
      </c>
      <c r="E25" s="29">
        <f t="shared" si="2"/>
        <v>94.86</v>
      </c>
      <c r="F25" s="57"/>
      <c r="G25" s="57"/>
    </row>
    <row r="26" spans="1:7" x14ac:dyDescent="0.2">
      <c r="A26" s="51" t="s">
        <v>189</v>
      </c>
      <c r="B26" s="50">
        <v>-1.601</v>
      </c>
      <c r="C26" s="8">
        <v>0</v>
      </c>
      <c r="D26" s="8">
        <v>0</v>
      </c>
      <c r="E26" s="29">
        <f t="shared" si="2"/>
        <v>-1.601</v>
      </c>
      <c r="F26" s="57"/>
      <c r="G26" s="57"/>
    </row>
    <row r="27" spans="1:7" x14ac:dyDescent="0.2">
      <c r="A27" s="51" t="s">
        <v>188</v>
      </c>
      <c r="B27" s="50">
        <f>-33937.8/1000</f>
        <v>-33.937800000000003</v>
      </c>
      <c r="C27" s="8">
        <v>0</v>
      </c>
      <c r="D27" s="8">
        <v>0</v>
      </c>
      <c r="E27" s="29">
        <f t="shared" si="2"/>
        <v>-33.937800000000003</v>
      </c>
      <c r="F27" s="57"/>
      <c r="G27" s="57"/>
    </row>
    <row r="28" spans="1:7" x14ac:dyDescent="0.2">
      <c r="A28" s="51" t="s">
        <v>207</v>
      </c>
      <c r="B28" s="50">
        <f>-621.04/1000</f>
        <v>-0.62103999999999993</v>
      </c>
      <c r="C28" s="8">
        <v>0</v>
      </c>
      <c r="D28" s="8">
        <v>0</v>
      </c>
      <c r="E28" s="29">
        <f t="shared" si="2"/>
        <v>-0.62103999999999993</v>
      </c>
      <c r="F28" s="57"/>
      <c r="G28" s="57"/>
    </row>
    <row r="29" spans="1:7" x14ac:dyDescent="0.2">
      <c r="A29" s="51" t="s">
        <v>209</v>
      </c>
      <c r="B29" s="50">
        <f>-558.24/1000</f>
        <v>-0.55823999999999996</v>
      </c>
      <c r="C29" s="8">
        <v>0</v>
      </c>
      <c r="D29" s="8">
        <v>0</v>
      </c>
      <c r="E29" s="29">
        <f t="shared" si="2"/>
        <v>-0.55823999999999996</v>
      </c>
      <c r="F29" s="57"/>
      <c r="G29" s="57"/>
    </row>
    <row r="30" spans="1:7" x14ac:dyDescent="0.2">
      <c r="A30" s="51" t="s">
        <v>208</v>
      </c>
      <c r="B30" s="50">
        <v>-4.1669999999999998</v>
      </c>
      <c r="C30" s="8">
        <v>0</v>
      </c>
      <c r="D30" s="8">
        <v>0</v>
      </c>
      <c r="E30" s="29">
        <f t="shared" si="2"/>
        <v>-4.1669999999999998</v>
      </c>
      <c r="F30" s="57"/>
      <c r="G30" s="57"/>
    </row>
    <row r="31" spans="1:7" x14ac:dyDescent="0.2">
      <c r="A31" s="51" t="s">
        <v>190</v>
      </c>
      <c r="B31" s="50">
        <v>16.175999999999998</v>
      </c>
      <c r="C31" s="8">
        <v>0</v>
      </c>
      <c r="D31" s="8">
        <v>0</v>
      </c>
      <c r="E31" s="29">
        <f t="shared" si="2"/>
        <v>16.175999999999998</v>
      </c>
      <c r="F31" s="57"/>
      <c r="G31" s="57"/>
    </row>
    <row r="32" spans="1:7" x14ac:dyDescent="0.2">
      <c r="A32" s="51" t="s">
        <v>85</v>
      </c>
      <c r="B32" s="39">
        <v>17.890029999999999</v>
      </c>
      <c r="C32" s="8">
        <v>0</v>
      </c>
      <c r="D32" s="8">
        <v>0</v>
      </c>
      <c r="E32" s="29">
        <f t="shared" si="2"/>
        <v>17.890029999999999</v>
      </c>
      <c r="F32" s="57"/>
      <c r="G32" s="57"/>
    </row>
    <row r="33" spans="1:7" ht="15.75" customHeight="1" x14ac:dyDescent="0.25">
      <c r="A33" s="26" t="s">
        <v>13</v>
      </c>
      <c r="B33" s="13">
        <f>SUM(B24:B32)</f>
        <v>91.669669999999996</v>
      </c>
      <c r="C33" s="13">
        <f>SUM(C24:C32)</f>
        <v>0</v>
      </c>
      <c r="D33" s="13">
        <f>SUM(D24:D32)</f>
        <v>0</v>
      </c>
      <c r="E33" s="28">
        <f>SUM(E24:E32)</f>
        <v>91.669669999999996</v>
      </c>
      <c r="F33" s="57"/>
      <c r="G33" s="57"/>
    </row>
    <row r="34" spans="1:7" ht="22.5" customHeight="1" x14ac:dyDescent="0.25">
      <c r="A34" s="26" t="s">
        <v>12</v>
      </c>
      <c r="B34" s="9">
        <v>0</v>
      </c>
      <c r="C34" s="9">
        <v>0</v>
      </c>
      <c r="D34" s="9">
        <v>0</v>
      </c>
      <c r="E34" s="29">
        <f>SUM(B34:D34)</f>
        <v>0</v>
      </c>
      <c r="F34" s="57"/>
      <c r="G34" s="57"/>
    </row>
    <row r="35" spans="1:7" ht="27" customHeight="1" x14ac:dyDescent="0.25">
      <c r="A35" s="26" t="s">
        <v>4</v>
      </c>
      <c r="B35" s="13">
        <f>+B34</f>
        <v>0</v>
      </c>
      <c r="C35" s="13">
        <f>+C34</f>
        <v>0</v>
      </c>
      <c r="D35" s="13">
        <f>+D34</f>
        <v>0</v>
      </c>
      <c r="E35" s="28">
        <f>+E34</f>
        <v>0</v>
      </c>
      <c r="F35" s="57"/>
      <c r="G35" s="57"/>
    </row>
    <row r="36" spans="1:7" ht="22.5" customHeight="1" x14ac:dyDescent="0.25">
      <c r="A36" s="26" t="s">
        <v>165</v>
      </c>
      <c r="B36" s="53">
        <f>767699.58/1000</f>
        <v>767.69957999999997</v>
      </c>
      <c r="C36" s="53">
        <f>22493.62/1000</f>
        <v>22.49362</v>
      </c>
      <c r="D36" s="53">
        <f>1.52/1000</f>
        <v>1.5200000000000001E-3</v>
      </c>
      <c r="E36" s="28">
        <f t="shared" ref="E36:E41" si="3">SUM(B36:D36)</f>
        <v>790.19471999999996</v>
      </c>
      <c r="F36" s="57"/>
      <c r="G36" s="57"/>
    </row>
    <row r="37" spans="1:7" ht="23.25" customHeight="1" x14ac:dyDescent="0.25">
      <c r="A37" s="26" t="s">
        <v>166</v>
      </c>
      <c r="B37" s="9">
        <v>0</v>
      </c>
      <c r="C37" s="9">
        <v>0</v>
      </c>
      <c r="D37" s="9">
        <v>0</v>
      </c>
      <c r="E37" s="29">
        <f t="shared" si="3"/>
        <v>0</v>
      </c>
      <c r="F37" s="57"/>
      <c r="G37" s="57"/>
    </row>
    <row r="38" spans="1:7" ht="20.25" customHeight="1" x14ac:dyDescent="0.25">
      <c r="A38" s="26" t="s">
        <v>167</v>
      </c>
      <c r="B38" s="13">
        <f t="shared" ref="B38:D40" si="4">B37</f>
        <v>0</v>
      </c>
      <c r="C38" s="13">
        <f t="shared" si="4"/>
        <v>0</v>
      </c>
      <c r="D38" s="13">
        <f t="shared" si="4"/>
        <v>0</v>
      </c>
      <c r="E38" s="28">
        <f t="shared" si="3"/>
        <v>0</v>
      </c>
      <c r="F38" s="57"/>
      <c r="G38" s="57"/>
    </row>
    <row r="39" spans="1:7" ht="15.75" x14ac:dyDescent="0.25">
      <c r="A39" s="26" t="s">
        <v>168</v>
      </c>
      <c r="B39" s="13">
        <f t="shared" si="4"/>
        <v>0</v>
      </c>
      <c r="C39" s="13">
        <f t="shared" si="4"/>
        <v>0</v>
      </c>
      <c r="D39" s="13">
        <f t="shared" si="4"/>
        <v>0</v>
      </c>
      <c r="E39" s="29">
        <f t="shared" si="3"/>
        <v>0</v>
      </c>
      <c r="F39" s="57"/>
      <c r="G39" s="57"/>
    </row>
    <row r="40" spans="1:7" ht="15.75" x14ac:dyDescent="0.25">
      <c r="A40" s="26" t="s">
        <v>169</v>
      </c>
      <c r="B40" s="13">
        <f t="shared" si="4"/>
        <v>0</v>
      </c>
      <c r="C40" s="13">
        <f t="shared" si="4"/>
        <v>0</v>
      </c>
      <c r="D40" s="13">
        <f t="shared" si="4"/>
        <v>0</v>
      </c>
      <c r="E40" s="28">
        <f t="shared" si="3"/>
        <v>0</v>
      </c>
      <c r="F40" s="57"/>
      <c r="G40" s="57"/>
    </row>
    <row r="41" spans="1:7" ht="24" customHeight="1" x14ac:dyDescent="0.25">
      <c r="A41" s="26" t="s">
        <v>5</v>
      </c>
      <c r="B41" s="13">
        <f>+B36+B33+B16</f>
        <v>1120.0609300000001</v>
      </c>
      <c r="C41" s="13">
        <f>+C36+C33+C16</f>
        <v>27.500329999999998</v>
      </c>
      <c r="D41" s="13">
        <f>+D36+D33+D16</f>
        <v>0.62785000000000002</v>
      </c>
      <c r="E41" s="28">
        <f t="shared" si="3"/>
        <v>1148.1891100000003</v>
      </c>
      <c r="F41" s="57"/>
      <c r="G41" s="57"/>
    </row>
    <row r="42" spans="1:7" x14ac:dyDescent="0.2">
      <c r="A42" s="57" t="s">
        <v>271</v>
      </c>
      <c r="B42" s="57"/>
      <c r="C42" s="57"/>
      <c r="D42" s="57"/>
      <c r="E42" s="57"/>
      <c r="F42" s="57"/>
      <c r="G42" s="57"/>
    </row>
    <row r="43" spans="1:7" x14ac:dyDescent="0.2">
      <c r="A43" s="57" t="s">
        <v>274</v>
      </c>
      <c r="B43" s="57"/>
      <c r="C43" s="57"/>
      <c r="D43" s="57"/>
      <c r="E43" s="57"/>
      <c r="F43" s="57"/>
      <c r="G43" s="57"/>
    </row>
  </sheetData>
  <mergeCells count="4">
    <mergeCell ref="F2:F41"/>
    <mergeCell ref="G2:G41"/>
    <mergeCell ref="A43:G43"/>
    <mergeCell ref="A42:G42"/>
  </mergeCells>
  <phoneticPr fontId="0" type="noConversion"/>
  <pageMargins left="0.75" right="0.75" top="1" bottom="1" header="0.5" footer="0.5"/>
  <pageSetup paperSize="9" scale="84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30372-6A89-4A7D-A64E-5F911AB6743C}">
  <sheetPr>
    <pageSetUpPr fitToPage="1"/>
  </sheetPr>
  <dimension ref="A1:G198"/>
  <sheetViews>
    <sheetView rightToLeft="1" tabSelected="1" topLeftCell="A189" workbookViewId="0">
      <selection activeCell="A197" sqref="A197:E197"/>
    </sheetView>
  </sheetViews>
  <sheetFormatPr defaultRowHeight="15" x14ac:dyDescent="0.2"/>
  <cols>
    <col min="1" max="1" width="49.28515625" style="4" customWidth="1"/>
    <col min="2" max="2" width="19" style="3" customWidth="1"/>
    <col min="3" max="3" width="14.28515625" style="4" customWidth="1"/>
    <col min="4" max="4" width="20.140625" style="4" customWidth="1"/>
    <col min="5" max="5" width="13.5703125" style="4" customWidth="1"/>
    <col min="6" max="7" width="9.140625" style="4"/>
    <col min="8" max="8" width="6.5703125" style="4" bestFit="1" customWidth="1"/>
    <col min="9" max="9" width="37.42578125" style="4" bestFit="1" customWidth="1"/>
    <col min="10" max="10" width="12" style="4" bestFit="1" customWidth="1"/>
    <col min="11" max="16384" width="9.140625" style="4"/>
  </cols>
  <sheetData>
    <row r="1" spans="1:7" ht="15.75" x14ac:dyDescent="0.25">
      <c r="A1" s="2" t="s">
        <v>260</v>
      </c>
    </row>
    <row r="2" spans="1:7" ht="47.25" customHeight="1" x14ac:dyDescent="0.25">
      <c r="A2" s="31" t="s">
        <v>24</v>
      </c>
      <c r="B2" s="32" t="s">
        <v>252</v>
      </c>
      <c r="C2" s="32" t="s">
        <v>254</v>
      </c>
      <c r="D2" s="32" t="s">
        <v>255</v>
      </c>
      <c r="E2" s="33" t="s">
        <v>253</v>
      </c>
      <c r="F2" s="57" t="s">
        <v>272</v>
      </c>
      <c r="G2" s="57" t="s">
        <v>273</v>
      </c>
    </row>
    <row r="3" spans="1:7" ht="15.75" x14ac:dyDescent="0.25">
      <c r="A3" s="5" t="s">
        <v>16</v>
      </c>
      <c r="B3" s="6" t="s">
        <v>257</v>
      </c>
      <c r="C3" s="6" t="s">
        <v>257</v>
      </c>
      <c r="D3" s="6" t="s">
        <v>257</v>
      </c>
      <c r="E3" s="6" t="s">
        <v>257</v>
      </c>
      <c r="F3" s="57"/>
      <c r="G3" s="57"/>
    </row>
    <row r="4" spans="1:7" x14ac:dyDescent="0.2">
      <c r="A4" s="54" t="s">
        <v>69</v>
      </c>
      <c r="B4" s="50">
        <v>2.359666666666667</v>
      </c>
      <c r="C4" s="9">
        <v>0</v>
      </c>
      <c r="D4" s="9">
        <v>0</v>
      </c>
      <c r="E4" s="10">
        <f t="shared" ref="E4:E38" si="0">+B4+C4+D4</f>
        <v>2.359666666666667</v>
      </c>
      <c r="F4" s="57"/>
      <c r="G4" s="57"/>
    </row>
    <row r="5" spans="1:7" x14ac:dyDescent="0.2">
      <c r="A5" s="54" t="s">
        <v>60</v>
      </c>
      <c r="B5" s="50">
        <v>32.156666666666666</v>
      </c>
      <c r="C5" s="9">
        <v>0</v>
      </c>
      <c r="D5" s="9">
        <v>0</v>
      </c>
      <c r="E5" s="10">
        <f t="shared" si="0"/>
        <v>32.156666666666666</v>
      </c>
      <c r="F5" s="57"/>
      <c r="G5" s="57"/>
    </row>
    <row r="6" spans="1:7" x14ac:dyDescent="0.2">
      <c r="A6" s="54" t="s">
        <v>39</v>
      </c>
      <c r="B6" s="50">
        <v>1.2686666666666666</v>
      </c>
      <c r="C6" s="9">
        <v>0</v>
      </c>
      <c r="D6" s="9">
        <v>0</v>
      </c>
      <c r="E6" s="10">
        <f t="shared" si="0"/>
        <v>1.2686666666666666</v>
      </c>
      <c r="F6" s="57"/>
      <c r="G6" s="57"/>
    </row>
    <row r="7" spans="1:7" x14ac:dyDescent="0.2">
      <c r="A7" s="54" t="s">
        <v>86</v>
      </c>
      <c r="B7" s="50">
        <v>32.493769999999998</v>
      </c>
      <c r="C7" s="9">
        <v>0</v>
      </c>
      <c r="D7" s="9">
        <v>0</v>
      </c>
      <c r="E7" s="10">
        <f t="shared" si="0"/>
        <v>32.493769999999998</v>
      </c>
      <c r="F7" s="57"/>
      <c r="G7" s="57"/>
    </row>
    <row r="8" spans="1:7" x14ac:dyDescent="0.2">
      <c r="A8" s="54" t="s">
        <v>74</v>
      </c>
      <c r="B8" s="50">
        <v>17.9146</v>
      </c>
      <c r="C8" s="9">
        <v>0</v>
      </c>
      <c r="D8" s="9">
        <v>0</v>
      </c>
      <c r="E8" s="10">
        <f t="shared" si="0"/>
        <v>17.9146</v>
      </c>
      <c r="F8" s="57"/>
      <c r="G8" s="57"/>
    </row>
    <row r="9" spans="1:7" x14ac:dyDescent="0.2">
      <c r="A9" s="54" t="s">
        <v>126</v>
      </c>
      <c r="B9" s="50">
        <v>14.666666666666666</v>
      </c>
      <c r="C9" s="9">
        <v>0</v>
      </c>
      <c r="D9" s="9">
        <v>0</v>
      </c>
      <c r="E9" s="10">
        <f t="shared" si="0"/>
        <v>14.666666666666666</v>
      </c>
      <c r="F9" s="57"/>
      <c r="G9" s="57"/>
    </row>
    <row r="10" spans="1:7" x14ac:dyDescent="0.2">
      <c r="A10" s="54" t="s">
        <v>80</v>
      </c>
      <c r="B10" s="50">
        <v>9.4313261999999991</v>
      </c>
      <c r="C10" s="9">
        <v>0</v>
      </c>
      <c r="D10" s="9">
        <v>0</v>
      </c>
      <c r="E10" s="10">
        <f t="shared" si="0"/>
        <v>9.4313261999999991</v>
      </c>
      <c r="F10" s="57"/>
      <c r="G10" s="57"/>
    </row>
    <row r="11" spans="1:7" x14ac:dyDescent="0.2">
      <c r="A11" s="54" t="s">
        <v>33</v>
      </c>
      <c r="B11" s="50">
        <v>28.540886666666669</v>
      </c>
      <c r="C11" s="9">
        <v>0</v>
      </c>
      <c r="D11" s="9">
        <v>0</v>
      </c>
      <c r="E11" s="10">
        <f t="shared" si="0"/>
        <v>28.540886666666669</v>
      </c>
      <c r="F11" s="57"/>
      <c r="G11" s="57"/>
    </row>
    <row r="12" spans="1:7" x14ac:dyDescent="0.2">
      <c r="A12" s="54" t="s">
        <v>103</v>
      </c>
      <c r="B12" s="50">
        <v>41.273221333333332</v>
      </c>
      <c r="C12" s="9">
        <v>0</v>
      </c>
      <c r="D12" s="9">
        <v>0</v>
      </c>
      <c r="E12" s="10">
        <f t="shared" si="0"/>
        <v>41.273221333333332</v>
      </c>
      <c r="F12" s="57"/>
      <c r="G12" s="57"/>
    </row>
    <row r="13" spans="1:7" x14ac:dyDescent="0.2">
      <c r="A13" s="54" t="s">
        <v>54</v>
      </c>
      <c r="B13" s="50">
        <v>38.48612966666667</v>
      </c>
      <c r="C13" s="9">
        <v>0</v>
      </c>
      <c r="D13" s="9">
        <v>0</v>
      </c>
      <c r="E13" s="10">
        <f t="shared" si="0"/>
        <v>38.48612966666667</v>
      </c>
      <c r="F13" s="57"/>
      <c r="G13" s="57"/>
    </row>
    <row r="14" spans="1:7" x14ac:dyDescent="0.2">
      <c r="A14" s="54" t="s">
        <v>31</v>
      </c>
      <c r="B14" s="50">
        <v>-0.70100000000000007</v>
      </c>
      <c r="C14" s="9">
        <v>0</v>
      </c>
      <c r="D14" s="9">
        <v>0</v>
      </c>
      <c r="E14" s="10">
        <f t="shared" si="0"/>
        <v>-0.70100000000000007</v>
      </c>
      <c r="F14" s="57"/>
      <c r="G14" s="57"/>
    </row>
    <row r="15" spans="1:7" x14ac:dyDescent="0.2">
      <c r="A15" s="54" t="s">
        <v>130</v>
      </c>
      <c r="B15" s="50">
        <v>4.2278571428571432</v>
      </c>
      <c r="C15" s="9">
        <v>0</v>
      </c>
      <c r="D15" s="9">
        <v>0</v>
      </c>
      <c r="E15" s="10">
        <f t="shared" si="0"/>
        <v>4.2278571428571432</v>
      </c>
      <c r="F15" s="57"/>
      <c r="G15" s="57"/>
    </row>
    <row r="16" spans="1:7" x14ac:dyDescent="0.2">
      <c r="A16" s="54" t="s">
        <v>32</v>
      </c>
      <c r="B16" s="50">
        <v>6.2254333333333332</v>
      </c>
      <c r="C16" s="9">
        <v>0</v>
      </c>
      <c r="D16" s="9">
        <v>0</v>
      </c>
      <c r="E16" s="10">
        <f t="shared" si="0"/>
        <v>6.2254333333333332</v>
      </c>
      <c r="F16" s="57"/>
      <c r="G16" s="57"/>
    </row>
    <row r="17" spans="1:7" x14ac:dyDescent="0.2">
      <c r="A17" s="54" t="s">
        <v>177</v>
      </c>
      <c r="B17" s="50">
        <v>15.944666666666668</v>
      </c>
      <c r="C17" s="9">
        <v>0</v>
      </c>
      <c r="D17" s="9">
        <v>0</v>
      </c>
      <c r="E17" s="10">
        <f t="shared" si="0"/>
        <v>15.944666666666668</v>
      </c>
      <c r="F17" s="57"/>
      <c r="G17" s="57"/>
    </row>
    <row r="18" spans="1:7" x14ac:dyDescent="0.2">
      <c r="A18" s="55" t="s">
        <v>178</v>
      </c>
      <c r="B18" s="50">
        <v>19.528666666666666</v>
      </c>
      <c r="C18" s="9">
        <v>0</v>
      </c>
      <c r="D18" s="9">
        <v>0</v>
      </c>
      <c r="E18" s="10">
        <f t="shared" si="0"/>
        <v>19.528666666666666</v>
      </c>
      <c r="F18" s="57"/>
      <c r="G18" s="57"/>
    </row>
    <row r="19" spans="1:7" x14ac:dyDescent="0.2">
      <c r="A19" s="55" t="s">
        <v>30</v>
      </c>
      <c r="B19" s="50">
        <v>13.335419</v>
      </c>
      <c r="C19" s="9">
        <v>0</v>
      </c>
      <c r="D19" s="9">
        <v>0</v>
      </c>
      <c r="E19" s="10">
        <f t="shared" si="0"/>
        <v>13.335419</v>
      </c>
      <c r="F19" s="57"/>
      <c r="G19" s="57"/>
    </row>
    <row r="20" spans="1:7" x14ac:dyDescent="0.2">
      <c r="A20" s="54" t="s">
        <v>179</v>
      </c>
      <c r="B20" s="50">
        <v>2.8315495050851123</v>
      </c>
      <c r="C20" s="9">
        <v>0</v>
      </c>
      <c r="D20" s="9">
        <v>0</v>
      </c>
      <c r="E20" s="10">
        <f t="shared" si="0"/>
        <v>2.8315495050851123</v>
      </c>
      <c r="F20" s="57"/>
      <c r="G20" s="57"/>
    </row>
    <row r="21" spans="1:7" x14ac:dyDescent="0.2">
      <c r="A21" s="54" t="s">
        <v>81</v>
      </c>
      <c r="B21" s="50">
        <v>2.8020706666666664</v>
      </c>
      <c r="C21" s="9">
        <v>0</v>
      </c>
      <c r="D21" s="9">
        <v>0</v>
      </c>
      <c r="E21" s="10">
        <f t="shared" si="0"/>
        <v>2.8020706666666664</v>
      </c>
      <c r="F21" s="57"/>
      <c r="G21" s="57"/>
    </row>
    <row r="22" spans="1:7" x14ac:dyDescent="0.2">
      <c r="A22" s="54" t="s">
        <v>104</v>
      </c>
      <c r="B22" s="50">
        <v>3.3913333333333333</v>
      </c>
      <c r="C22" s="9">
        <v>0</v>
      </c>
      <c r="D22" s="9">
        <v>0</v>
      </c>
      <c r="E22" s="10">
        <f t="shared" si="0"/>
        <v>3.3913333333333333</v>
      </c>
      <c r="F22" s="57"/>
      <c r="G22" s="57"/>
    </row>
    <row r="23" spans="1:7" x14ac:dyDescent="0.2">
      <c r="A23" s="54" t="s">
        <v>82</v>
      </c>
      <c r="B23" s="50">
        <v>15.435163864060938</v>
      </c>
      <c r="C23" s="9">
        <v>0</v>
      </c>
      <c r="D23" s="9">
        <v>0</v>
      </c>
      <c r="E23" s="10">
        <f t="shared" si="0"/>
        <v>15.435163864060938</v>
      </c>
      <c r="F23" s="57"/>
      <c r="G23" s="57"/>
    </row>
    <row r="24" spans="1:7" x14ac:dyDescent="0.2">
      <c r="A24" s="54" t="s">
        <v>51</v>
      </c>
      <c r="B24" s="50">
        <v>25.188659062499998</v>
      </c>
      <c r="C24" s="9">
        <v>0</v>
      </c>
      <c r="D24" s="9">
        <v>0</v>
      </c>
      <c r="E24" s="10">
        <f t="shared" si="0"/>
        <v>25.188659062499998</v>
      </c>
      <c r="F24" s="57"/>
      <c r="G24" s="57"/>
    </row>
    <row r="25" spans="1:7" x14ac:dyDescent="0.2">
      <c r="A25" s="54" t="s">
        <v>97</v>
      </c>
      <c r="B25" s="50">
        <v>20.466923000000001</v>
      </c>
      <c r="C25" s="9">
        <v>0</v>
      </c>
      <c r="D25" s="9">
        <v>0</v>
      </c>
      <c r="E25" s="10">
        <f t="shared" si="0"/>
        <v>20.466923000000001</v>
      </c>
      <c r="F25" s="57"/>
      <c r="G25" s="57"/>
    </row>
    <row r="26" spans="1:7" x14ac:dyDescent="0.2">
      <c r="A26" s="54" t="s">
        <v>180</v>
      </c>
      <c r="B26" s="50">
        <v>58.730574333333337</v>
      </c>
      <c r="C26" s="9">
        <v>0</v>
      </c>
      <c r="D26" s="9">
        <v>0</v>
      </c>
      <c r="E26" s="10">
        <f t="shared" si="0"/>
        <v>58.730574333333337</v>
      </c>
      <c r="F26" s="57"/>
      <c r="G26" s="57"/>
    </row>
    <row r="27" spans="1:7" x14ac:dyDescent="0.2">
      <c r="A27" s="54" t="s">
        <v>181</v>
      </c>
      <c r="B27" s="50">
        <v>37.290798666666667</v>
      </c>
      <c r="C27" s="9">
        <v>0</v>
      </c>
      <c r="D27" s="9">
        <v>0</v>
      </c>
      <c r="E27" s="10">
        <f t="shared" si="0"/>
        <v>37.290798666666667</v>
      </c>
      <c r="F27" s="57"/>
      <c r="G27" s="57"/>
    </row>
    <row r="28" spans="1:7" x14ac:dyDescent="0.2">
      <c r="A28" s="54" t="s">
        <v>87</v>
      </c>
      <c r="B28" s="50">
        <v>12.587000000000002</v>
      </c>
      <c r="C28" s="9">
        <v>0</v>
      </c>
      <c r="D28" s="9">
        <v>0</v>
      </c>
      <c r="E28" s="10">
        <f t="shared" si="0"/>
        <v>12.587000000000002</v>
      </c>
      <c r="F28" s="57"/>
      <c r="G28" s="57"/>
    </row>
    <row r="29" spans="1:7" x14ac:dyDescent="0.2">
      <c r="A29" s="54" t="s">
        <v>44</v>
      </c>
      <c r="B29" s="50">
        <v>13.539666666666665</v>
      </c>
      <c r="C29" s="9">
        <v>0</v>
      </c>
      <c r="D29" s="9">
        <v>0</v>
      </c>
      <c r="E29" s="10">
        <f t="shared" si="0"/>
        <v>13.539666666666665</v>
      </c>
      <c r="F29" s="57"/>
      <c r="G29" s="57"/>
    </row>
    <row r="30" spans="1:7" x14ac:dyDescent="0.2">
      <c r="A30" s="54" t="s">
        <v>53</v>
      </c>
      <c r="B30" s="50">
        <v>40.840000000000003</v>
      </c>
      <c r="C30" s="9">
        <v>0</v>
      </c>
      <c r="D30" s="9">
        <v>0</v>
      </c>
      <c r="E30" s="10">
        <f t="shared" si="0"/>
        <v>40.840000000000003</v>
      </c>
      <c r="F30" s="57"/>
      <c r="G30" s="57"/>
    </row>
    <row r="31" spans="1:7" x14ac:dyDescent="0.2">
      <c r="A31" s="54" t="s">
        <v>105</v>
      </c>
      <c r="B31" s="50">
        <v>10.24</v>
      </c>
      <c r="C31" s="9">
        <v>0</v>
      </c>
      <c r="D31" s="9">
        <v>0</v>
      </c>
      <c r="E31" s="10">
        <f t="shared" si="0"/>
        <v>10.24</v>
      </c>
      <c r="F31" s="57"/>
      <c r="G31" s="57"/>
    </row>
    <row r="32" spans="1:7" x14ac:dyDescent="0.2">
      <c r="A32" s="54" t="s">
        <v>182</v>
      </c>
      <c r="B32" s="50">
        <v>3.4871179087875421</v>
      </c>
      <c r="C32" s="9">
        <v>0</v>
      </c>
      <c r="D32" s="9">
        <v>0</v>
      </c>
      <c r="E32" s="10">
        <f t="shared" si="0"/>
        <v>3.4871179087875421</v>
      </c>
      <c r="F32" s="57"/>
      <c r="G32" s="57"/>
    </row>
    <row r="33" spans="1:7" x14ac:dyDescent="0.2">
      <c r="A33" s="54" t="s">
        <v>61</v>
      </c>
      <c r="B33" s="50">
        <v>11.311333333333334</v>
      </c>
      <c r="C33" s="9">
        <v>0</v>
      </c>
      <c r="D33" s="9">
        <v>0</v>
      </c>
      <c r="E33" s="10">
        <f t="shared" si="0"/>
        <v>11.311333333333334</v>
      </c>
      <c r="F33" s="57"/>
      <c r="G33" s="57"/>
    </row>
    <row r="34" spans="1:7" x14ac:dyDescent="0.2">
      <c r="A34" s="54" t="s">
        <v>183</v>
      </c>
      <c r="B34" s="50">
        <v>2.6508603084864037</v>
      </c>
      <c r="C34" s="9">
        <v>0</v>
      </c>
      <c r="D34" s="9">
        <v>0</v>
      </c>
      <c r="E34" s="10">
        <f t="shared" si="0"/>
        <v>2.6508603084864037</v>
      </c>
      <c r="F34" s="57"/>
      <c r="G34" s="57"/>
    </row>
    <row r="35" spans="1:7" x14ac:dyDescent="0.2">
      <c r="A35" s="54" t="s">
        <v>23</v>
      </c>
      <c r="B35" s="50">
        <v>1.028</v>
      </c>
      <c r="C35" s="9">
        <v>0</v>
      </c>
      <c r="D35" s="9">
        <v>0</v>
      </c>
      <c r="E35" s="10">
        <f t="shared" si="0"/>
        <v>1.028</v>
      </c>
      <c r="F35" s="57"/>
      <c r="G35" s="57"/>
    </row>
    <row r="36" spans="1:7" x14ac:dyDescent="0.2">
      <c r="A36" s="54" t="s">
        <v>184</v>
      </c>
      <c r="B36" s="50">
        <v>1.948</v>
      </c>
      <c r="C36" s="9">
        <v>0</v>
      </c>
      <c r="D36" s="9">
        <v>0</v>
      </c>
      <c r="E36" s="10">
        <f t="shared" si="0"/>
        <v>1.948</v>
      </c>
      <c r="F36" s="57"/>
      <c r="G36" s="57"/>
    </row>
    <row r="37" spans="1:7" x14ac:dyDescent="0.2">
      <c r="A37" s="54" t="s">
        <v>185</v>
      </c>
      <c r="B37" s="50">
        <v>18.658666666666665</v>
      </c>
      <c r="C37" s="9">
        <v>0</v>
      </c>
      <c r="D37" s="9">
        <v>0</v>
      </c>
      <c r="E37" s="10">
        <f t="shared" si="0"/>
        <v>18.658666666666665</v>
      </c>
      <c r="F37" s="57"/>
      <c r="G37" s="57"/>
    </row>
    <row r="38" spans="1:7" x14ac:dyDescent="0.2">
      <c r="A38" s="54" t="s">
        <v>186</v>
      </c>
      <c r="B38" s="50">
        <v>0.32600000000000001</v>
      </c>
      <c r="C38" s="9">
        <v>0</v>
      </c>
      <c r="D38" s="9">
        <v>0</v>
      </c>
      <c r="E38" s="10">
        <f t="shared" si="0"/>
        <v>0.32600000000000001</v>
      </c>
      <c r="F38" s="57"/>
      <c r="G38" s="57"/>
    </row>
    <row r="39" spans="1:7" ht="15.75" x14ac:dyDescent="0.25">
      <c r="A39" s="11" t="s">
        <v>14</v>
      </c>
      <c r="B39" s="12">
        <f>SUM(B4:B38)</f>
        <v>559.90636065844387</v>
      </c>
      <c r="C39" s="13">
        <f>SUM(C4:C22)</f>
        <v>0</v>
      </c>
      <c r="D39" s="13">
        <f>SUM(D4:D22)</f>
        <v>0</v>
      </c>
      <c r="E39" s="14">
        <f>SUM(E4:E38)</f>
        <v>559.90636065844387</v>
      </c>
      <c r="F39" s="57"/>
      <c r="G39" s="57"/>
    </row>
    <row r="40" spans="1:7" ht="30.75" customHeight="1" x14ac:dyDescent="0.25">
      <c r="A40" s="11" t="s">
        <v>17</v>
      </c>
      <c r="B40" s="6" t="s">
        <v>257</v>
      </c>
      <c r="C40" s="6" t="s">
        <v>257</v>
      </c>
      <c r="D40" s="6" t="s">
        <v>257</v>
      </c>
      <c r="E40" s="6" t="s">
        <v>257</v>
      </c>
      <c r="F40" s="57"/>
      <c r="G40" s="57"/>
    </row>
    <row r="41" spans="1:7" x14ac:dyDescent="0.2">
      <c r="A41" s="7" t="s">
        <v>55</v>
      </c>
      <c r="B41" s="8">
        <v>18.267700000000001</v>
      </c>
      <c r="C41" s="9">
        <v>0</v>
      </c>
      <c r="D41" s="9">
        <v>0</v>
      </c>
      <c r="E41" s="10">
        <f t="shared" ref="E41:E74" si="1">+B41+C41+D41</f>
        <v>18.267700000000001</v>
      </c>
      <c r="F41" s="57"/>
      <c r="G41" s="57"/>
    </row>
    <row r="42" spans="1:7" x14ac:dyDescent="0.2">
      <c r="A42" s="7" t="s">
        <v>65</v>
      </c>
      <c r="B42" s="8">
        <v>32.375544056437796</v>
      </c>
      <c r="C42" s="9">
        <v>0</v>
      </c>
      <c r="D42" s="9">
        <v>0</v>
      </c>
      <c r="E42" s="10">
        <f t="shared" si="1"/>
        <v>32.375544056437796</v>
      </c>
      <c r="F42" s="57"/>
      <c r="G42" s="57"/>
    </row>
    <row r="43" spans="1:7" x14ac:dyDescent="0.2">
      <c r="A43" s="7" t="s">
        <v>46</v>
      </c>
      <c r="B43" s="8">
        <v>13.084735871333335</v>
      </c>
      <c r="C43" s="9">
        <v>0</v>
      </c>
      <c r="D43" s="9">
        <v>0</v>
      </c>
      <c r="E43" s="10">
        <f t="shared" si="1"/>
        <v>13.084735871333335</v>
      </c>
      <c r="F43" s="57"/>
      <c r="G43" s="57"/>
    </row>
    <row r="44" spans="1:7" x14ac:dyDescent="0.2">
      <c r="A44" s="7" t="s">
        <v>38</v>
      </c>
      <c r="B44" s="8">
        <v>26.101482666666666</v>
      </c>
      <c r="C44" s="9">
        <v>0</v>
      </c>
      <c r="D44" s="9">
        <v>0</v>
      </c>
      <c r="E44" s="10">
        <f t="shared" si="1"/>
        <v>26.101482666666666</v>
      </c>
      <c r="F44" s="57"/>
      <c r="G44" s="57"/>
    </row>
    <row r="45" spans="1:7" x14ac:dyDescent="0.2">
      <c r="A45" s="7" t="s">
        <v>120</v>
      </c>
      <c r="B45" s="8">
        <v>7.806961966666667</v>
      </c>
      <c r="C45" s="9">
        <v>0</v>
      </c>
      <c r="D45" s="9">
        <v>0</v>
      </c>
      <c r="E45" s="10">
        <f t="shared" si="1"/>
        <v>7.806961966666667</v>
      </c>
      <c r="F45" s="57"/>
      <c r="G45" s="57"/>
    </row>
    <row r="46" spans="1:7" x14ac:dyDescent="0.2">
      <c r="A46" s="7" t="s">
        <v>127</v>
      </c>
      <c r="B46" s="8">
        <v>9.6606890000000014</v>
      </c>
      <c r="C46" s="9">
        <v>0</v>
      </c>
      <c r="D46" s="9">
        <v>0</v>
      </c>
      <c r="E46" s="10">
        <f t="shared" si="1"/>
        <v>9.6606890000000014</v>
      </c>
      <c r="F46" s="57"/>
      <c r="G46" s="57"/>
    </row>
    <row r="47" spans="1:7" x14ac:dyDescent="0.2">
      <c r="A47" s="7" t="s">
        <v>107</v>
      </c>
      <c r="B47" s="8">
        <v>18.731888666666666</v>
      </c>
      <c r="C47" s="9">
        <v>0</v>
      </c>
      <c r="D47" s="9">
        <v>0</v>
      </c>
      <c r="E47" s="10">
        <f t="shared" si="1"/>
        <v>18.731888666666666</v>
      </c>
      <c r="F47" s="57"/>
      <c r="G47" s="57"/>
    </row>
    <row r="48" spans="1:7" x14ac:dyDescent="0.2">
      <c r="A48" s="7" t="s">
        <v>121</v>
      </c>
      <c r="B48" s="8">
        <v>22.395374694043472</v>
      </c>
      <c r="C48" s="9">
        <v>0</v>
      </c>
      <c r="D48" s="9">
        <v>0</v>
      </c>
      <c r="E48" s="10">
        <f t="shared" si="1"/>
        <v>22.395374694043472</v>
      </c>
      <c r="F48" s="57"/>
      <c r="G48" s="57"/>
    </row>
    <row r="49" spans="1:7" x14ac:dyDescent="0.2">
      <c r="A49" s="7" t="s">
        <v>40</v>
      </c>
      <c r="B49" s="8">
        <v>23.189660826780834</v>
      </c>
      <c r="C49" s="9">
        <v>0</v>
      </c>
      <c r="D49" s="9">
        <v>0</v>
      </c>
      <c r="E49" s="10">
        <f t="shared" si="1"/>
        <v>23.189660826780834</v>
      </c>
      <c r="F49" s="57"/>
      <c r="G49" s="57"/>
    </row>
    <row r="50" spans="1:7" x14ac:dyDescent="0.2">
      <c r="A50" s="7" t="s">
        <v>52</v>
      </c>
      <c r="B50" s="8">
        <v>23.777910333333335</v>
      </c>
      <c r="C50" s="9">
        <v>0</v>
      </c>
      <c r="D50" s="9">
        <v>0</v>
      </c>
      <c r="E50" s="10">
        <f t="shared" si="1"/>
        <v>23.777910333333335</v>
      </c>
      <c r="F50" s="57"/>
      <c r="G50" s="57"/>
    </row>
    <row r="51" spans="1:7" x14ac:dyDescent="0.2">
      <c r="A51" s="7" t="s">
        <v>131</v>
      </c>
      <c r="B51" s="8">
        <v>6.5515418181818186</v>
      </c>
      <c r="C51" s="9">
        <v>0</v>
      </c>
      <c r="D51" s="9">
        <v>0</v>
      </c>
      <c r="E51" s="10">
        <f t="shared" si="1"/>
        <v>6.5515418181818186</v>
      </c>
      <c r="F51" s="57"/>
      <c r="G51" s="57"/>
    </row>
    <row r="52" spans="1:7" x14ac:dyDescent="0.2">
      <c r="A52" s="7" t="s">
        <v>56</v>
      </c>
      <c r="B52" s="8">
        <v>27.092049013333334</v>
      </c>
      <c r="C52" s="9">
        <v>0</v>
      </c>
      <c r="D52" s="9">
        <v>0</v>
      </c>
      <c r="E52" s="10">
        <f t="shared" si="1"/>
        <v>27.092049013333334</v>
      </c>
      <c r="F52" s="57"/>
      <c r="G52" s="57"/>
    </row>
    <row r="53" spans="1:7" x14ac:dyDescent="0.2">
      <c r="A53" s="7" t="s">
        <v>62</v>
      </c>
      <c r="B53" s="8">
        <v>43.883763999999992</v>
      </c>
      <c r="C53" s="9">
        <v>0</v>
      </c>
      <c r="D53" s="9">
        <v>0</v>
      </c>
      <c r="E53" s="10">
        <f t="shared" si="1"/>
        <v>43.883763999999992</v>
      </c>
      <c r="F53" s="57"/>
      <c r="G53" s="57"/>
    </row>
    <row r="54" spans="1:7" x14ac:dyDescent="0.2">
      <c r="A54" s="7" t="s">
        <v>70</v>
      </c>
      <c r="B54" s="8">
        <v>15.014796666666667</v>
      </c>
      <c r="C54" s="9">
        <v>0</v>
      </c>
      <c r="D54" s="9">
        <v>0</v>
      </c>
      <c r="E54" s="10">
        <f t="shared" si="1"/>
        <v>15.014796666666667</v>
      </c>
      <c r="F54" s="57"/>
      <c r="G54" s="57"/>
    </row>
    <row r="55" spans="1:7" x14ac:dyDescent="0.2">
      <c r="A55" s="7" t="s">
        <v>91</v>
      </c>
      <c r="B55" s="8">
        <v>11.902003333333335</v>
      </c>
      <c r="C55" s="9">
        <v>0</v>
      </c>
      <c r="D55" s="9">
        <v>0</v>
      </c>
      <c r="E55" s="10">
        <f t="shared" si="1"/>
        <v>11.902003333333335</v>
      </c>
      <c r="F55" s="57"/>
      <c r="G55" s="57"/>
    </row>
    <row r="56" spans="1:7" x14ac:dyDescent="0.2">
      <c r="A56" s="7" t="s">
        <v>66</v>
      </c>
      <c r="B56" s="8">
        <v>13.339776057333333</v>
      </c>
      <c r="C56" s="9">
        <v>0</v>
      </c>
      <c r="D56" s="9">
        <v>0</v>
      </c>
      <c r="E56" s="10">
        <f t="shared" si="1"/>
        <v>13.339776057333333</v>
      </c>
      <c r="F56" s="57"/>
      <c r="G56" s="57"/>
    </row>
    <row r="57" spans="1:7" x14ac:dyDescent="0.2">
      <c r="A57" s="7" t="s">
        <v>132</v>
      </c>
      <c r="B57" s="8">
        <v>6.9371433333333323</v>
      </c>
      <c r="C57" s="9">
        <v>0</v>
      </c>
      <c r="D57" s="9">
        <v>0</v>
      </c>
      <c r="E57" s="10">
        <f t="shared" si="1"/>
        <v>6.9371433333333323</v>
      </c>
      <c r="F57" s="57"/>
      <c r="G57" s="57"/>
    </row>
    <row r="58" spans="1:7" x14ac:dyDescent="0.2">
      <c r="A58" s="7" t="s">
        <v>115</v>
      </c>
      <c r="B58" s="8">
        <v>3.7623056666666672</v>
      </c>
      <c r="C58" s="9">
        <v>0</v>
      </c>
      <c r="D58" s="9">
        <v>0</v>
      </c>
      <c r="E58" s="10">
        <f t="shared" si="1"/>
        <v>3.7623056666666672</v>
      </c>
      <c r="F58" s="57"/>
      <c r="G58" s="57"/>
    </row>
    <row r="59" spans="1:7" x14ac:dyDescent="0.2">
      <c r="A59" s="7" t="s">
        <v>108</v>
      </c>
      <c r="B59" s="8">
        <v>26.660685253666667</v>
      </c>
      <c r="C59" s="9">
        <v>0</v>
      </c>
      <c r="D59" s="9">
        <v>0</v>
      </c>
      <c r="E59" s="10">
        <f t="shared" si="1"/>
        <v>26.660685253666667</v>
      </c>
      <c r="F59" s="57"/>
      <c r="G59" s="57"/>
    </row>
    <row r="60" spans="1:7" x14ac:dyDescent="0.2">
      <c r="A60" s="7" t="s">
        <v>67</v>
      </c>
      <c r="B60" s="8">
        <v>27.58977826666667</v>
      </c>
      <c r="C60" s="9">
        <v>0</v>
      </c>
      <c r="D60" s="9">
        <v>0</v>
      </c>
      <c r="E60" s="10">
        <f t="shared" si="1"/>
        <v>27.58977826666667</v>
      </c>
      <c r="F60" s="57"/>
      <c r="G60" s="57"/>
    </row>
    <row r="61" spans="1:7" x14ac:dyDescent="0.2">
      <c r="A61" s="7" t="s">
        <v>88</v>
      </c>
      <c r="B61" s="8">
        <v>30.659385499313668</v>
      </c>
      <c r="C61" s="9">
        <v>0</v>
      </c>
      <c r="D61" s="9">
        <v>0</v>
      </c>
      <c r="E61" s="10">
        <f t="shared" si="1"/>
        <v>30.659385499313668</v>
      </c>
      <c r="F61" s="57"/>
      <c r="G61" s="57"/>
    </row>
    <row r="62" spans="1:7" x14ac:dyDescent="0.2">
      <c r="A62" s="7" t="s">
        <v>109</v>
      </c>
      <c r="B62" s="8">
        <v>15.243889666666666</v>
      </c>
      <c r="C62" s="9">
        <v>0</v>
      </c>
      <c r="D62" s="9">
        <v>0</v>
      </c>
      <c r="E62" s="10">
        <f t="shared" si="1"/>
        <v>15.243889666666666</v>
      </c>
      <c r="F62" s="57"/>
      <c r="G62" s="57"/>
    </row>
    <row r="63" spans="1:7" x14ac:dyDescent="0.2">
      <c r="A63" s="7" t="s">
        <v>57</v>
      </c>
      <c r="B63" s="8">
        <v>43.511424333333338</v>
      </c>
      <c r="C63" s="9">
        <v>0</v>
      </c>
      <c r="D63" s="9">
        <v>0</v>
      </c>
      <c r="E63" s="10">
        <f t="shared" si="1"/>
        <v>43.511424333333338</v>
      </c>
      <c r="F63" s="57"/>
      <c r="G63" s="57"/>
    </row>
    <row r="64" spans="1:7" x14ac:dyDescent="0.2">
      <c r="A64" s="7" t="s">
        <v>47</v>
      </c>
      <c r="B64" s="8">
        <v>11.899458419</v>
      </c>
      <c r="C64" s="9">
        <v>0</v>
      </c>
      <c r="D64" s="9">
        <v>0</v>
      </c>
      <c r="E64" s="10">
        <f t="shared" si="1"/>
        <v>11.899458419</v>
      </c>
      <c r="F64" s="57"/>
      <c r="G64" s="57"/>
    </row>
    <row r="65" spans="1:7" x14ac:dyDescent="0.2">
      <c r="A65" s="7" t="s">
        <v>123</v>
      </c>
      <c r="B65" s="8">
        <v>43.912307999999996</v>
      </c>
      <c r="C65" s="9">
        <v>0</v>
      </c>
      <c r="D65" s="9">
        <v>0</v>
      </c>
      <c r="E65" s="10">
        <f t="shared" si="1"/>
        <v>43.912307999999996</v>
      </c>
      <c r="F65" s="57"/>
      <c r="G65" s="57"/>
    </row>
    <row r="66" spans="1:7" x14ac:dyDescent="0.2">
      <c r="A66" s="7" t="s">
        <v>92</v>
      </c>
      <c r="B66" s="8">
        <v>7.6774039600000004</v>
      </c>
      <c r="C66" s="9">
        <v>0</v>
      </c>
      <c r="D66" s="9">
        <v>0</v>
      </c>
      <c r="E66" s="10">
        <f t="shared" si="1"/>
        <v>7.6774039600000004</v>
      </c>
      <c r="F66" s="57"/>
      <c r="G66" s="57"/>
    </row>
    <row r="67" spans="1:7" x14ac:dyDescent="0.2">
      <c r="A67" s="7" t="s">
        <v>93</v>
      </c>
      <c r="B67" s="8">
        <v>42.961413666666665</v>
      </c>
      <c r="C67" s="9">
        <v>0</v>
      </c>
      <c r="D67" s="9">
        <v>0</v>
      </c>
      <c r="E67" s="10">
        <f t="shared" si="1"/>
        <v>42.961413666666665</v>
      </c>
      <c r="F67" s="57"/>
      <c r="G67" s="57"/>
    </row>
    <row r="68" spans="1:7" x14ac:dyDescent="0.2">
      <c r="A68" s="7" t="s">
        <v>83</v>
      </c>
      <c r="B68" s="8">
        <v>15.298470514468942</v>
      </c>
      <c r="C68" s="9">
        <v>0</v>
      </c>
      <c r="D68" s="9">
        <v>0</v>
      </c>
      <c r="E68" s="10">
        <f t="shared" si="1"/>
        <v>15.298470514468942</v>
      </c>
      <c r="F68" s="57"/>
      <c r="G68" s="57"/>
    </row>
    <row r="69" spans="1:7" x14ac:dyDescent="0.2">
      <c r="A69" s="7" t="s">
        <v>124</v>
      </c>
      <c r="B69" s="8">
        <v>35.784740559999996</v>
      </c>
      <c r="C69" s="9">
        <v>0</v>
      </c>
      <c r="D69" s="9">
        <v>0</v>
      </c>
      <c r="E69" s="10">
        <f t="shared" si="1"/>
        <v>35.784740559999996</v>
      </c>
      <c r="F69" s="57"/>
      <c r="G69" s="57"/>
    </row>
    <row r="70" spans="1:7" x14ac:dyDescent="0.2">
      <c r="A70" s="7" t="s">
        <v>94</v>
      </c>
      <c r="B70" s="8">
        <v>1.8869778333333334</v>
      </c>
      <c r="C70" s="9">
        <v>0</v>
      </c>
      <c r="D70" s="9">
        <v>0</v>
      </c>
      <c r="E70" s="10">
        <f t="shared" si="1"/>
        <v>1.8869778333333334</v>
      </c>
      <c r="F70" s="57"/>
      <c r="G70" s="57"/>
    </row>
    <row r="71" spans="1:7" x14ac:dyDescent="0.2">
      <c r="A71" s="7" t="s">
        <v>129</v>
      </c>
      <c r="B71" s="8">
        <v>0.48095539999999998</v>
      </c>
      <c r="C71" s="9">
        <v>0</v>
      </c>
      <c r="D71" s="9">
        <v>0</v>
      </c>
      <c r="E71" s="10">
        <f t="shared" si="1"/>
        <v>0.48095539999999998</v>
      </c>
      <c r="F71" s="57"/>
      <c r="G71" s="57"/>
    </row>
    <row r="72" spans="1:7" x14ac:dyDescent="0.2">
      <c r="A72" s="7" t="s">
        <v>58</v>
      </c>
      <c r="B72" s="8">
        <v>20.161740000000002</v>
      </c>
      <c r="C72" s="9">
        <v>0</v>
      </c>
      <c r="D72" s="9">
        <v>0</v>
      </c>
      <c r="E72" s="10">
        <f t="shared" si="1"/>
        <v>20.161740000000002</v>
      </c>
      <c r="F72" s="57"/>
      <c r="G72" s="57"/>
    </row>
    <row r="73" spans="1:7" x14ac:dyDescent="0.2">
      <c r="A73" s="7" t="s">
        <v>128</v>
      </c>
      <c r="B73" s="8">
        <v>5.2566426666666679</v>
      </c>
      <c r="C73" s="9">
        <v>0</v>
      </c>
      <c r="D73" s="9">
        <v>0</v>
      </c>
      <c r="E73" s="10">
        <f t="shared" si="1"/>
        <v>5.2566426666666679</v>
      </c>
      <c r="F73" s="57"/>
      <c r="G73" s="57"/>
    </row>
    <row r="74" spans="1:7" x14ac:dyDescent="0.2">
      <c r="A74" s="7" t="s">
        <v>116</v>
      </c>
      <c r="B74" s="8">
        <v>52.747200333333332</v>
      </c>
      <c r="C74" s="9">
        <v>0</v>
      </c>
      <c r="D74" s="9">
        <v>0</v>
      </c>
      <c r="E74" s="10">
        <f t="shared" si="1"/>
        <v>52.747200333333332</v>
      </c>
      <c r="F74" s="57"/>
      <c r="G74" s="57"/>
    </row>
    <row r="75" spans="1:7" x14ac:dyDescent="0.2">
      <c r="A75" s="7" t="s">
        <v>76</v>
      </c>
      <c r="B75" s="8">
        <v>33.614908999999997</v>
      </c>
      <c r="C75" s="9">
        <v>0</v>
      </c>
      <c r="D75" s="9">
        <v>0</v>
      </c>
      <c r="E75" s="10">
        <f t="shared" ref="E75:E101" si="2">+B75+C75+D75</f>
        <v>33.614908999999997</v>
      </c>
      <c r="F75" s="57"/>
      <c r="G75" s="57"/>
    </row>
    <row r="76" spans="1:7" x14ac:dyDescent="0.2">
      <c r="A76" s="7" t="s">
        <v>71</v>
      </c>
      <c r="B76" s="8">
        <v>15.277135999999999</v>
      </c>
      <c r="C76" s="9">
        <v>0</v>
      </c>
      <c r="D76" s="9">
        <v>0</v>
      </c>
      <c r="E76" s="10">
        <f t="shared" si="2"/>
        <v>15.277135999999999</v>
      </c>
      <c r="F76" s="57"/>
      <c r="G76" s="57"/>
    </row>
    <row r="77" spans="1:7" x14ac:dyDescent="0.2">
      <c r="A77" s="7" t="s">
        <v>89</v>
      </c>
      <c r="B77" s="8">
        <v>17.102343396666669</v>
      </c>
      <c r="C77" s="9">
        <v>0</v>
      </c>
      <c r="D77" s="9">
        <v>0</v>
      </c>
      <c r="E77" s="10">
        <f t="shared" si="2"/>
        <v>17.102343396666669</v>
      </c>
      <c r="F77" s="57"/>
      <c r="G77" s="57"/>
    </row>
    <row r="78" spans="1:7" x14ac:dyDescent="0.2">
      <c r="A78" s="7" t="s">
        <v>72</v>
      </c>
      <c r="B78" s="8">
        <v>31.047867033333333</v>
      </c>
      <c r="C78" s="9">
        <v>0</v>
      </c>
      <c r="D78" s="9">
        <v>0</v>
      </c>
      <c r="E78" s="10">
        <f t="shared" si="2"/>
        <v>31.047867033333333</v>
      </c>
      <c r="F78" s="57"/>
      <c r="G78" s="57"/>
    </row>
    <row r="79" spans="1:7" x14ac:dyDescent="0.2">
      <c r="A79" s="7" t="s">
        <v>110</v>
      </c>
      <c r="B79" s="8">
        <v>19.790252737999996</v>
      </c>
      <c r="C79" s="9">
        <v>0</v>
      </c>
      <c r="D79" s="9">
        <v>0</v>
      </c>
      <c r="E79" s="10">
        <f t="shared" si="2"/>
        <v>19.790252737999996</v>
      </c>
      <c r="F79" s="57"/>
      <c r="G79" s="57"/>
    </row>
    <row r="80" spans="1:7" x14ac:dyDescent="0.2">
      <c r="A80" s="7" t="s">
        <v>90</v>
      </c>
      <c r="B80" s="8">
        <v>26.031932922999999</v>
      </c>
      <c r="C80" s="9">
        <v>0</v>
      </c>
      <c r="D80" s="9">
        <v>0</v>
      </c>
      <c r="E80" s="10">
        <f t="shared" si="2"/>
        <v>26.031932922999999</v>
      </c>
      <c r="F80" s="57"/>
      <c r="G80" s="57"/>
    </row>
    <row r="81" spans="1:7" x14ac:dyDescent="0.2">
      <c r="A81" s="7" t="s">
        <v>78</v>
      </c>
      <c r="B81" s="8">
        <v>12.583730375500002</v>
      </c>
      <c r="C81" s="9">
        <v>0</v>
      </c>
      <c r="D81" s="9">
        <v>0</v>
      </c>
      <c r="E81" s="10">
        <f t="shared" si="2"/>
        <v>12.583730375500002</v>
      </c>
      <c r="F81" s="57"/>
      <c r="G81" s="57"/>
    </row>
    <row r="82" spans="1:7" x14ac:dyDescent="0.2">
      <c r="A82" s="7" t="s">
        <v>95</v>
      </c>
      <c r="B82" s="8">
        <v>24.928592462333334</v>
      </c>
      <c r="C82" s="9">
        <v>0</v>
      </c>
      <c r="D82" s="9">
        <v>0</v>
      </c>
      <c r="E82" s="10">
        <f t="shared" si="2"/>
        <v>24.928592462333334</v>
      </c>
      <c r="F82" s="57"/>
      <c r="G82" s="57"/>
    </row>
    <row r="83" spans="1:7" x14ac:dyDescent="0.2">
      <c r="A83" s="7" t="s">
        <v>79</v>
      </c>
      <c r="B83" s="8">
        <v>19.384489000000002</v>
      </c>
      <c r="C83" s="9">
        <v>0</v>
      </c>
      <c r="D83" s="9">
        <v>0</v>
      </c>
      <c r="E83" s="10">
        <f t="shared" si="2"/>
        <v>19.384489000000002</v>
      </c>
      <c r="F83" s="57"/>
      <c r="G83" s="57"/>
    </row>
    <row r="84" spans="1:7" x14ac:dyDescent="0.2">
      <c r="A84" s="7" t="s">
        <v>49</v>
      </c>
      <c r="B84" s="8">
        <v>27.537711696129165</v>
      </c>
      <c r="C84" s="9">
        <v>0</v>
      </c>
      <c r="D84" s="9">
        <v>0</v>
      </c>
      <c r="E84" s="10">
        <f t="shared" si="2"/>
        <v>27.537711696129165</v>
      </c>
      <c r="F84" s="57"/>
      <c r="G84" s="57"/>
    </row>
    <row r="85" spans="1:7" x14ac:dyDescent="0.2">
      <c r="A85" s="7" t="s">
        <v>36</v>
      </c>
      <c r="B85" s="8">
        <v>19.989290333644767</v>
      </c>
      <c r="C85" s="9">
        <v>0</v>
      </c>
      <c r="D85" s="9">
        <v>0</v>
      </c>
      <c r="E85" s="10">
        <f t="shared" si="2"/>
        <v>19.989290333644767</v>
      </c>
      <c r="F85" s="57"/>
      <c r="G85" s="57"/>
    </row>
    <row r="86" spans="1:7" x14ac:dyDescent="0.2">
      <c r="A86" s="7" t="s">
        <v>117</v>
      </c>
      <c r="B86" s="8">
        <v>11.727263251</v>
      </c>
      <c r="C86" s="9">
        <v>0</v>
      </c>
      <c r="D86" s="9">
        <v>0</v>
      </c>
      <c r="E86" s="10">
        <f t="shared" si="2"/>
        <v>11.727263251</v>
      </c>
      <c r="F86" s="57"/>
      <c r="G86" s="57"/>
    </row>
    <row r="87" spans="1:7" x14ac:dyDescent="0.2">
      <c r="A87" s="7" t="s">
        <v>112</v>
      </c>
      <c r="B87" s="8">
        <v>11.035453610319154</v>
      </c>
      <c r="C87" s="9">
        <v>0</v>
      </c>
      <c r="D87" s="9">
        <v>0</v>
      </c>
      <c r="E87" s="10">
        <f t="shared" si="2"/>
        <v>11.035453610319154</v>
      </c>
      <c r="F87" s="57"/>
      <c r="G87" s="57"/>
    </row>
    <row r="88" spans="1:7" x14ac:dyDescent="0.2">
      <c r="A88" s="7" t="s">
        <v>113</v>
      </c>
      <c r="B88" s="8">
        <v>3.6557925413657131</v>
      </c>
      <c r="C88" s="9">
        <v>0</v>
      </c>
      <c r="D88" s="9">
        <v>0</v>
      </c>
      <c r="E88" s="10">
        <f t="shared" si="2"/>
        <v>3.6557925413657131</v>
      </c>
      <c r="F88" s="57"/>
      <c r="G88" s="57"/>
    </row>
    <row r="89" spans="1:7" x14ac:dyDescent="0.2">
      <c r="A89" s="7" t="s">
        <v>37</v>
      </c>
      <c r="B89" s="8">
        <v>17.208374204197085</v>
      </c>
      <c r="C89" s="9">
        <v>0</v>
      </c>
      <c r="D89" s="9">
        <v>0</v>
      </c>
      <c r="E89" s="10">
        <f t="shared" si="2"/>
        <v>17.208374204197085</v>
      </c>
      <c r="F89" s="57"/>
      <c r="G89" s="57"/>
    </row>
    <row r="90" spans="1:7" x14ac:dyDescent="0.2">
      <c r="A90" s="7" t="s">
        <v>28</v>
      </c>
      <c r="B90" s="8">
        <v>14.776635666666667</v>
      </c>
      <c r="C90" s="9">
        <v>0</v>
      </c>
      <c r="D90" s="9">
        <v>0</v>
      </c>
      <c r="E90" s="10">
        <f t="shared" si="2"/>
        <v>14.776635666666667</v>
      </c>
      <c r="F90" s="57"/>
      <c r="G90" s="57"/>
    </row>
    <row r="91" spans="1:7" x14ac:dyDescent="0.2">
      <c r="A91" s="7" t="s">
        <v>35</v>
      </c>
      <c r="B91" s="8">
        <v>15.431324113607861</v>
      </c>
      <c r="C91" s="9">
        <v>0</v>
      </c>
      <c r="D91" s="9">
        <v>0</v>
      </c>
      <c r="E91" s="10">
        <f t="shared" si="2"/>
        <v>15.431324113607861</v>
      </c>
      <c r="F91" s="57"/>
      <c r="G91" s="57"/>
    </row>
    <row r="92" spans="1:7" x14ac:dyDescent="0.2">
      <c r="A92" s="7" t="s">
        <v>101</v>
      </c>
      <c r="B92" s="8">
        <v>9.5262273333333347</v>
      </c>
      <c r="C92" s="9">
        <v>0</v>
      </c>
      <c r="D92" s="9">
        <v>0</v>
      </c>
      <c r="E92" s="10">
        <f t="shared" si="2"/>
        <v>9.5262273333333347</v>
      </c>
      <c r="F92" s="57"/>
      <c r="G92" s="57"/>
    </row>
    <row r="93" spans="1:7" x14ac:dyDescent="0.2">
      <c r="A93" s="7" t="s">
        <v>102</v>
      </c>
      <c r="B93" s="8">
        <v>16.930274333333333</v>
      </c>
      <c r="C93" s="9">
        <v>0</v>
      </c>
      <c r="D93" s="9">
        <v>0</v>
      </c>
      <c r="E93" s="10">
        <f t="shared" si="2"/>
        <v>16.930274333333333</v>
      </c>
      <c r="F93" s="57"/>
      <c r="G93" s="57"/>
    </row>
    <row r="94" spans="1:7" x14ac:dyDescent="0.2">
      <c r="A94" s="7" t="s">
        <v>68</v>
      </c>
      <c r="B94" s="8">
        <v>16.897820999999997</v>
      </c>
      <c r="C94" s="9">
        <v>0</v>
      </c>
      <c r="D94" s="9">
        <v>0</v>
      </c>
      <c r="E94" s="10">
        <f t="shared" si="2"/>
        <v>16.897820999999997</v>
      </c>
      <c r="F94" s="57"/>
      <c r="G94" s="57"/>
    </row>
    <row r="95" spans="1:7" x14ac:dyDescent="0.2">
      <c r="A95" s="7" t="s">
        <v>73</v>
      </c>
      <c r="B95" s="8">
        <v>25.325087800000002</v>
      </c>
      <c r="C95" s="9">
        <v>0</v>
      </c>
      <c r="D95" s="9">
        <v>0</v>
      </c>
      <c r="E95" s="10">
        <f t="shared" si="2"/>
        <v>25.325087800000002</v>
      </c>
      <c r="F95" s="57"/>
      <c r="G95" s="57"/>
    </row>
    <row r="96" spans="1:7" x14ac:dyDescent="0.2">
      <c r="A96" s="7" t="s">
        <v>50</v>
      </c>
      <c r="B96" s="8">
        <v>14.038686000000002</v>
      </c>
      <c r="C96" s="9">
        <v>0</v>
      </c>
      <c r="D96" s="9">
        <v>0</v>
      </c>
      <c r="E96" s="10">
        <f t="shared" si="2"/>
        <v>14.038686000000002</v>
      </c>
      <c r="F96" s="57"/>
      <c r="G96" s="57"/>
    </row>
    <row r="97" spans="1:7" x14ac:dyDescent="0.2">
      <c r="A97" s="7" t="s">
        <v>64</v>
      </c>
      <c r="B97" s="8">
        <v>36.187722999999998</v>
      </c>
      <c r="C97" s="9">
        <v>0</v>
      </c>
      <c r="D97" s="9">
        <v>0</v>
      </c>
      <c r="E97" s="10">
        <f t="shared" si="2"/>
        <v>36.187722999999998</v>
      </c>
      <c r="F97" s="57"/>
      <c r="G97" s="57"/>
    </row>
    <row r="98" spans="1:7" x14ac:dyDescent="0.2">
      <c r="A98" s="7" t="s">
        <v>125</v>
      </c>
      <c r="B98" s="8">
        <v>9.1257003333333344</v>
      </c>
      <c r="C98" s="9">
        <v>0</v>
      </c>
      <c r="D98" s="9">
        <v>0</v>
      </c>
      <c r="E98" s="10">
        <f t="shared" si="2"/>
        <v>9.1257003333333344</v>
      </c>
      <c r="F98" s="57"/>
      <c r="G98" s="57"/>
    </row>
    <row r="99" spans="1:7" x14ac:dyDescent="0.2">
      <c r="A99" s="7" t="s">
        <v>59</v>
      </c>
      <c r="B99" s="8">
        <v>11.376633966666667</v>
      </c>
      <c r="C99" s="9">
        <v>0</v>
      </c>
      <c r="D99" s="9">
        <v>0</v>
      </c>
      <c r="E99" s="10">
        <f t="shared" si="2"/>
        <v>11.376633966666667</v>
      </c>
      <c r="F99" s="57"/>
      <c r="G99" s="57"/>
    </row>
    <row r="100" spans="1:7" x14ac:dyDescent="0.2">
      <c r="A100" s="1" t="s">
        <v>96</v>
      </c>
      <c r="B100" s="8">
        <v>27.950372999999999</v>
      </c>
      <c r="C100" s="9">
        <v>0</v>
      </c>
      <c r="D100" s="9">
        <v>0</v>
      </c>
      <c r="E100" s="10">
        <f t="shared" si="2"/>
        <v>27.950372999999999</v>
      </c>
      <c r="F100" s="57"/>
      <c r="G100" s="57"/>
    </row>
    <row r="101" spans="1:7" x14ac:dyDescent="0.2">
      <c r="A101" s="1" t="s">
        <v>27</v>
      </c>
      <c r="B101" s="8">
        <v>12.862373333333332</v>
      </c>
      <c r="C101" s="9">
        <v>0</v>
      </c>
      <c r="D101" s="9">
        <v>0</v>
      </c>
      <c r="E101" s="10">
        <f t="shared" si="2"/>
        <v>12.862373333333332</v>
      </c>
      <c r="F101" s="57"/>
      <c r="G101" s="57"/>
    </row>
    <row r="102" spans="1:7" ht="15.75" x14ac:dyDescent="0.25">
      <c r="A102" s="5" t="s">
        <v>15</v>
      </c>
      <c r="B102" s="15">
        <f>SUM(B41:B101)</f>
        <v>1206.951800789657</v>
      </c>
      <c r="C102" s="13">
        <f>SUM(C41:C58)</f>
        <v>0</v>
      </c>
      <c r="D102" s="13">
        <f>SUM(D41:D58)</f>
        <v>0</v>
      </c>
      <c r="E102" s="14">
        <f>SUM(E41:E101)</f>
        <v>1206.951800789657</v>
      </c>
      <c r="F102" s="57"/>
      <c r="G102" s="57"/>
    </row>
    <row r="103" spans="1:7" ht="28.5" customHeight="1" x14ac:dyDescent="0.25">
      <c r="A103" s="5" t="s">
        <v>265</v>
      </c>
      <c r="B103" s="6" t="s">
        <v>257</v>
      </c>
      <c r="C103" s="6" t="s">
        <v>257</v>
      </c>
      <c r="D103" s="6" t="s">
        <v>257</v>
      </c>
      <c r="E103" s="6" t="s">
        <v>257</v>
      </c>
      <c r="F103" s="57"/>
      <c r="G103" s="57"/>
    </row>
    <row r="104" spans="1:7" ht="15.75" x14ac:dyDescent="0.25">
      <c r="A104" s="5" t="s">
        <v>0</v>
      </c>
      <c r="B104" s="15">
        <v>0</v>
      </c>
      <c r="C104" s="15">
        <v>0</v>
      </c>
      <c r="D104" s="15">
        <v>0</v>
      </c>
      <c r="E104" s="14">
        <f>SUM(B104:D104)</f>
        <v>0</v>
      </c>
      <c r="F104" s="57"/>
      <c r="G104" s="57"/>
    </row>
    <row r="105" spans="1:7" ht="25.5" customHeight="1" x14ac:dyDescent="0.25">
      <c r="A105" s="5" t="s">
        <v>170</v>
      </c>
      <c r="B105" s="6" t="s">
        <v>257</v>
      </c>
      <c r="C105" s="6" t="s">
        <v>257</v>
      </c>
      <c r="D105" s="6" t="s">
        <v>257</v>
      </c>
      <c r="E105" s="6" t="s">
        <v>257</v>
      </c>
      <c r="F105" s="57"/>
      <c r="G105" s="57"/>
    </row>
    <row r="106" spans="1:7" ht="15.75" x14ac:dyDescent="0.25">
      <c r="A106" s="5" t="s">
        <v>6</v>
      </c>
      <c r="B106" s="15">
        <f>0</f>
        <v>0</v>
      </c>
      <c r="C106" s="15">
        <f>0</f>
        <v>0</v>
      </c>
      <c r="D106" s="15">
        <f>0</f>
        <v>0</v>
      </c>
      <c r="E106" s="14">
        <f>SUM(B106:D106)</f>
        <v>0</v>
      </c>
      <c r="F106" s="57"/>
      <c r="G106" s="57"/>
    </row>
    <row r="107" spans="1:7" ht="43.5" customHeight="1" x14ac:dyDescent="0.25">
      <c r="A107" s="16" t="s">
        <v>261</v>
      </c>
      <c r="B107" s="15">
        <f>SUM(B108:B137)</f>
        <v>432.97705568289598</v>
      </c>
      <c r="C107" s="15">
        <f>SUM(C108:C137)</f>
        <v>14.697006575945208</v>
      </c>
      <c r="D107" s="15">
        <f>SUM(D108:D137)</f>
        <v>1.5867396438356166E-2</v>
      </c>
      <c r="E107" s="17">
        <f>SUM(E108:E137)</f>
        <v>447.68992965527946</v>
      </c>
      <c r="F107" s="57"/>
      <c r="G107" s="57"/>
    </row>
    <row r="108" spans="1:7" x14ac:dyDescent="0.2">
      <c r="A108" s="54" t="s">
        <v>238</v>
      </c>
      <c r="B108" s="50">
        <v>0</v>
      </c>
      <c r="C108" s="50">
        <v>7.4844954652054804E-2</v>
      </c>
      <c r="D108" s="50">
        <v>0</v>
      </c>
      <c r="E108" s="10">
        <f>SUM(B108:D108)</f>
        <v>7.4844954652054804E-2</v>
      </c>
      <c r="F108" s="57"/>
      <c r="G108" s="57"/>
    </row>
    <row r="109" spans="1:7" x14ac:dyDescent="0.2">
      <c r="A109" s="54" t="s">
        <v>210</v>
      </c>
      <c r="B109" s="50">
        <v>3.5940830712109593</v>
      </c>
      <c r="C109" s="50">
        <v>0.20336694229041097</v>
      </c>
      <c r="D109" s="50">
        <v>0</v>
      </c>
      <c r="E109" s="10">
        <f t="shared" ref="E109:E137" si="3">SUM(B109:D109)</f>
        <v>3.7974500135013702</v>
      </c>
      <c r="F109" s="57"/>
      <c r="G109" s="57"/>
    </row>
    <row r="110" spans="1:7" x14ac:dyDescent="0.2">
      <c r="A110" s="54" t="s">
        <v>211</v>
      </c>
      <c r="B110" s="50">
        <v>7.9101622567397278</v>
      </c>
      <c r="C110" s="50">
        <v>0.19516834597260274</v>
      </c>
      <c r="D110" s="50">
        <v>0</v>
      </c>
      <c r="E110" s="10">
        <f t="shared" si="3"/>
        <v>8.1053306027123302</v>
      </c>
      <c r="F110" s="57"/>
      <c r="G110" s="57"/>
    </row>
    <row r="111" spans="1:7" x14ac:dyDescent="0.2">
      <c r="A111" s="54" t="s">
        <v>212</v>
      </c>
      <c r="B111" s="50">
        <v>27.491356268547943</v>
      </c>
      <c r="C111" s="50">
        <v>0.72241701057534258</v>
      </c>
      <c r="D111" s="50">
        <v>0</v>
      </c>
      <c r="E111" s="10">
        <f t="shared" si="3"/>
        <v>28.213773279123284</v>
      </c>
      <c r="F111" s="57"/>
      <c r="G111" s="57"/>
    </row>
    <row r="112" spans="1:7" x14ac:dyDescent="0.2">
      <c r="A112" s="54" t="s">
        <v>213</v>
      </c>
      <c r="B112" s="50">
        <v>24.000450445463013</v>
      </c>
      <c r="C112" s="50">
        <v>0.24754455682465748</v>
      </c>
      <c r="D112" s="50">
        <v>0</v>
      </c>
      <c r="E112" s="10">
        <f t="shared" si="3"/>
        <v>24.24799500228767</v>
      </c>
      <c r="F112" s="57"/>
      <c r="G112" s="57"/>
    </row>
    <row r="113" spans="1:7" x14ac:dyDescent="0.2">
      <c r="A113" s="54" t="s">
        <v>214</v>
      </c>
      <c r="B113" s="50">
        <v>5.3264208619452056</v>
      </c>
      <c r="C113" s="50">
        <v>0.10433632257534248</v>
      </c>
      <c r="D113" s="50">
        <v>0</v>
      </c>
      <c r="E113" s="10">
        <f t="shared" si="3"/>
        <v>5.430757184520548</v>
      </c>
      <c r="F113" s="57"/>
      <c r="G113" s="57"/>
    </row>
    <row r="114" spans="1:7" x14ac:dyDescent="0.2">
      <c r="A114" s="54" t="s">
        <v>215</v>
      </c>
      <c r="B114" s="50">
        <v>5.0019138944931507</v>
      </c>
      <c r="C114" s="50">
        <v>5.8142482739726019E-2</v>
      </c>
      <c r="D114" s="50">
        <v>0</v>
      </c>
      <c r="E114" s="10">
        <f t="shared" si="3"/>
        <v>5.0600563772328764</v>
      </c>
      <c r="F114" s="57"/>
      <c r="G114" s="57"/>
    </row>
    <row r="115" spans="1:7" x14ac:dyDescent="0.2">
      <c r="A115" s="54" t="s">
        <v>216</v>
      </c>
      <c r="B115" s="50">
        <v>159.59320602776165</v>
      </c>
      <c r="C115" s="50">
        <v>4.1561602986164381</v>
      </c>
      <c r="D115" s="50">
        <v>1.5867396438356166E-2</v>
      </c>
      <c r="E115" s="10">
        <f t="shared" si="3"/>
        <v>163.76523372281645</v>
      </c>
      <c r="F115" s="57"/>
      <c r="G115" s="57"/>
    </row>
    <row r="116" spans="1:7" x14ac:dyDescent="0.2">
      <c r="A116" s="54" t="s">
        <v>217</v>
      </c>
      <c r="B116" s="50">
        <v>4.5751231427698631</v>
      </c>
      <c r="C116" s="50">
        <v>0</v>
      </c>
      <c r="D116" s="50">
        <v>0</v>
      </c>
      <c r="E116" s="10">
        <f t="shared" si="3"/>
        <v>4.5751231427698631</v>
      </c>
      <c r="F116" s="57"/>
      <c r="G116" s="57"/>
    </row>
    <row r="117" spans="1:7" x14ac:dyDescent="0.2">
      <c r="A117" s="54" t="s">
        <v>218</v>
      </c>
      <c r="B117" s="50">
        <v>35.568547640054796</v>
      </c>
      <c r="C117" s="50">
        <v>3.3629631859726032</v>
      </c>
      <c r="D117" s="50">
        <v>0</v>
      </c>
      <c r="E117" s="10">
        <f t="shared" si="3"/>
        <v>38.931510826027399</v>
      </c>
      <c r="F117" s="57"/>
      <c r="G117" s="57"/>
    </row>
    <row r="118" spans="1:7" x14ac:dyDescent="0.2">
      <c r="A118" s="54" t="s">
        <v>219</v>
      </c>
      <c r="B118" s="50">
        <v>26.575038864969862</v>
      </c>
      <c r="C118" s="50">
        <v>1.8496023383863016</v>
      </c>
      <c r="D118" s="50">
        <v>0</v>
      </c>
      <c r="E118" s="10">
        <f t="shared" si="3"/>
        <v>28.424641203356163</v>
      </c>
      <c r="F118" s="57"/>
      <c r="G118" s="57"/>
    </row>
    <row r="119" spans="1:7" x14ac:dyDescent="0.2">
      <c r="A119" s="54" t="s">
        <v>220</v>
      </c>
      <c r="B119" s="50">
        <v>8.911386198410959</v>
      </c>
      <c r="C119" s="50">
        <v>0.35193427586301368</v>
      </c>
      <c r="D119" s="50">
        <v>0</v>
      </c>
      <c r="E119" s="10">
        <f t="shared" si="3"/>
        <v>9.2633204742739732</v>
      </c>
      <c r="F119" s="57"/>
      <c r="G119" s="57"/>
    </row>
    <row r="120" spans="1:7" x14ac:dyDescent="0.2">
      <c r="A120" s="54" t="s">
        <v>221</v>
      </c>
      <c r="B120" s="50">
        <v>2.0528305337945207</v>
      </c>
      <c r="C120" s="50">
        <v>0</v>
      </c>
      <c r="D120" s="50">
        <v>0</v>
      </c>
      <c r="E120" s="10">
        <f t="shared" si="3"/>
        <v>2.0528305337945207</v>
      </c>
      <c r="F120" s="57"/>
      <c r="G120" s="57"/>
    </row>
    <row r="121" spans="1:7" x14ac:dyDescent="0.2">
      <c r="A121" s="54" t="s">
        <v>222</v>
      </c>
      <c r="B121" s="50">
        <v>3.9478757831890405</v>
      </c>
      <c r="C121" s="50">
        <v>0.38831257587671231</v>
      </c>
      <c r="D121" s="50">
        <v>0</v>
      </c>
      <c r="E121" s="10">
        <f t="shared" si="3"/>
        <v>4.3361883590657531</v>
      </c>
      <c r="F121" s="57"/>
      <c r="G121" s="57"/>
    </row>
    <row r="122" spans="1:7" x14ac:dyDescent="0.2">
      <c r="A122" s="54" t="s">
        <v>223</v>
      </c>
      <c r="B122" s="50">
        <v>15.826018348032878</v>
      </c>
      <c r="C122" s="50">
        <v>0.83543488263013688</v>
      </c>
      <c r="D122" s="50">
        <v>0</v>
      </c>
      <c r="E122" s="10">
        <f t="shared" si="3"/>
        <v>16.661453230663014</v>
      </c>
      <c r="F122" s="57"/>
      <c r="G122" s="57"/>
    </row>
    <row r="123" spans="1:7" x14ac:dyDescent="0.2">
      <c r="A123" s="54" t="s">
        <v>224</v>
      </c>
      <c r="B123" s="50">
        <v>28.966952841821907</v>
      </c>
      <c r="C123" s="50">
        <v>0.69543032503287661</v>
      </c>
      <c r="D123" s="50">
        <v>0</v>
      </c>
      <c r="E123" s="10">
        <f t="shared" si="3"/>
        <v>29.662383166854784</v>
      </c>
      <c r="F123" s="57"/>
      <c r="G123" s="57"/>
    </row>
    <row r="124" spans="1:7" x14ac:dyDescent="0.2">
      <c r="A124" s="54" t="s">
        <v>276</v>
      </c>
      <c r="B124" s="50">
        <v>11.61702736431781</v>
      </c>
      <c r="C124" s="50">
        <v>0.11446774029041097</v>
      </c>
      <c r="D124" s="50">
        <v>0</v>
      </c>
      <c r="E124" s="10">
        <f t="shared" si="3"/>
        <v>11.731495104608221</v>
      </c>
      <c r="F124" s="57"/>
      <c r="G124" s="57"/>
    </row>
    <row r="125" spans="1:7" x14ac:dyDescent="0.2">
      <c r="A125" s="54" t="s">
        <v>225</v>
      </c>
      <c r="B125" s="50">
        <v>5.0141486192876705</v>
      </c>
      <c r="C125" s="50">
        <v>0.24588764882191788</v>
      </c>
      <c r="D125" s="50">
        <v>0</v>
      </c>
      <c r="E125" s="10">
        <f t="shared" si="3"/>
        <v>5.2600362681095882</v>
      </c>
      <c r="F125" s="57"/>
      <c r="G125" s="57"/>
    </row>
    <row r="126" spans="1:7" x14ac:dyDescent="0.2">
      <c r="A126" s="54" t="s">
        <v>226</v>
      </c>
      <c r="B126" s="50">
        <v>2.2359281352876721</v>
      </c>
      <c r="C126" s="50">
        <v>1.4770489041095885E-2</v>
      </c>
      <c r="D126" s="50">
        <v>0</v>
      </c>
      <c r="E126" s="10">
        <f t="shared" si="3"/>
        <v>2.2506986243287681</v>
      </c>
      <c r="F126" s="57"/>
      <c r="G126" s="57"/>
    </row>
    <row r="127" spans="1:7" x14ac:dyDescent="0.2">
      <c r="A127" s="54" t="s">
        <v>227</v>
      </c>
      <c r="B127" s="50">
        <v>3.2608300520082185</v>
      </c>
      <c r="C127" s="50">
        <v>1.631696097260274E-2</v>
      </c>
      <c r="D127" s="50">
        <v>0</v>
      </c>
      <c r="E127" s="10">
        <f t="shared" si="3"/>
        <v>3.2771470129808211</v>
      </c>
      <c r="F127" s="57"/>
      <c r="G127" s="57"/>
    </row>
    <row r="128" spans="1:7" x14ac:dyDescent="0.2">
      <c r="A128" s="54" t="s">
        <v>228</v>
      </c>
      <c r="B128" s="50">
        <v>15.184930203572609</v>
      </c>
      <c r="C128" s="50">
        <v>0.40379390193972603</v>
      </c>
      <c r="D128" s="50">
        <v>0</v>
      </c>
      <c r="E128" s="10">
        <f t="shared" si="3"/>
        <v>15.588724105512336</v>
      </c>
      <c r="F128" s="57"/>
      <c r="G128" s="57"/>
    </row>
    <row r="129" spans="1:7" x14ac:dyDescent="0.2">
      <c r="A129" s="54" t="s">
        <v>229</v>
      </c>
      <c r="B129" s="50">
        <v>17.882621044523287</v>
      </c>
      <c r="C129" s="50">
        <v>0.36065961141369851</v>
      </c>
      <c r="D129" s="50">
        <v>0</v>
      </c>
      <c r="E129" s="10">
        <f t="shared" si="3"/>
        <v>18.243280655936985</v>
      </c>
      <c r="F129" s="57"/>
      <c r="G129" s="57"/>
    </row>
    <row r="130" spans="1:7" x14ac:dyDescent="0.2">
      <c r="A130" s="54" t="s">
        <v>230</v>
      </c>
      <c r="B130" s="50">
        <v>4.9468985621095882</v>
      </c>
      <c r="C130" s="50">
        <v>0</v>
      </c>
      <c r="D130" s="50">
        <v>0</v>
      </c>
      <c r="E130" s="10">
        <f t="shared" si="3"/>
        <v>4.9468985621095882</v>
      </c>
      <c r="F130" s="57"/>
      <c r="G130" s="57"/>
    </row>
    <row r="131" spans="1:7" x14ac:dyDescent="0.2">
      <c r="A131" s="54" t="s">
        <v>231</v>
      </c>
      <c r="B131" s="50">
        <v>2.1135507964657525</v>
      </c>
      <c r="C131" s="50">
        <v>0</v>
      </c>
      <c r="D131" s="50">
        <v>0</v>
      </c>
      <c r="E131" s="10">
        <f t="shared" si="3"/>
        <v>2.1135507964657525</v>
      </c>
      <c r="F131" s="57"/>
      <c r="G131" s="57"/>
    </row>
    <row r="132" spans="1:7" x14ac:dyDescent="0.2">
      <c r="A132" s="54" t="s">
        <v>232</v>
      </c>
      <c r="B132" s="50">
        <v>3.2811499951232888</v>
      </c>
      <c r="C132" s="50">
        <v>0.23030051430136989</v>
      </c>
      <c r="D132" s="50">
        <v>0</v>
      </c>
      <c r="E132" s="10">
        <f t="shared" si="3"/>
        <v>3.5114505094246589</v>
      </c>
      <c r="F132" s="57"/>
      <c r="G132" s="57"/>
    </row>
    <row r="133" spans="1:7" x14ac:dyDescent="0.2">
      <c r="A133" s="54" t="s">
        <v>233</v>
      </c>
      <c r="B133" s="50">
        <v>0.24694727123835611</v>
      </c>
      <c r="C133" s="50">
        <v>0</v>
      </c>
      <c r="D133" s="50">
        <v>0</v>
      </c>
      <c r="E133" s="10">
        <f t="shared" si="3"/>
        <v>0.24694727123835611</v>
      </c>
      <c r="F133" s="57"/>
      <c r="G133" s="57"/>
    </row>
    <row r="134" spans="1:7" x14ac:dyDescent="0.2">
      <c r="A134" s="54" t="s">
        <v>234</v>
      </c>
      <c r="B134" s="50">
        <v>1.9155458495178086</v>
      </c>
      <c r="C134" s="50">
        <v>5.0804433375342489E-2</v>
      </c>
      <c r="D134" s="50">
        <v>0</v>
      </c>
      <c r="E134" s="10">
        <f t="shared" si="3"/>
        <v>1.9663502828931512</v>
      </c>
      <c r="F134" s="57"/>
      <c r="G134" s="57"/>
    </row>
    <row r="135" spans="1:7" x14ac:dyDescent="0.2">
      <c r="A135" s="54" t="s">
        <v>235</v>
      </c>
      <c r="B135" s="50">
        <v>2.468276040690411</v>
      </c>
      <c r="C135" s="50">
        <v>0</v>
      </c>
      <c r="D135" s="50">
        <v>0</v>
      </c>
      <c r="E135" s="10">
        <f t="shared" si="3"/>
        <v>2.468276040690411</v>
      </c>
      <c r="F135" s="57"/>
      <c r="G135" s="57"/>
    </row>
    <row r="136" spans="1:7" x14ac:dyDescent="0.2">
      <c r="A136" s="54" t="s">
        <v>237</v>
      </c>
      <c r="B136" s="50">
        <v>3.0154605896301372</v>
      </c>
      <c r="C136" s="50">
        <v>0</v>
      </c>
      <c r="D136" s="50">
        <v>0</v>
      </c>
      <c r="E136" s="10">
        <f t="shared" si="3"/>
        <v>3.0154605896301372</v>
      </c>
      <c r="F136" s="57"/>
      <c r="G136" s="57"/>
    </row>
    <row r="137" spans="1:7" x14ac:dyDescent="0.2">
      <c r="A137" s="54" t="s">
        <v>236</v>
      </c>
      <c r="B137" s="50">
        <v>0.45237497991780834</v>
      </c>
      <c r="C137" s="50">
        <v>1.4346777780821924E-2</v>
      </c>
      <c r="D137" s="50">
        <v>0</v>
      </c>
      <c r="E137" s="10">
        <f t="shared" si="3"/>
        <v>0.46672175769863028</v>
      </c>
      <c r="F137" s="57"/>
      <c r="G137" s="57"/>
    </row>
    <row r="138" spans="1:7" ht="60.75" customHeight="1" x14ac:dyDescent="0.25">
      <c r="A138" s="16" t="s">
        <v>262</v>
      </c>
      <c r="B138" s="15">
        <f>SUM(B139:B144)</f>
        <v>5.9258034405938851</v>
      </c>
      <c r="C138" s="15">
        <f>SUM(C139:C144)</f>
        <v>-3.6157455273666976E-2</v>
      </c>
      <c r="D138" s="15">
        <f>SUM(D139:D144)</f>
        <v>0.30318710994508102</v>
      </c>
      <c r="E138" s="14">
        <f>+B138+C138+D138</f>
        <v>6.192833095265299</v>
      </c>
      <c r="F138" s="57"/>
      <c r="G138" s="57"/>
    </row>
    <row r="139" spans="1:7" ht="20.25" customHeight="1" x14ac:dyDescent="0.2">
      <c r="A139" s="18" t="s">
        <v>239</v>
      </c>
      <c r="B139" s="50">
        <v>-5.0609794611596044E-2</v>
      </c>
      <c r="C139" s="50">
        <v>-0.11968896328463677</v>
      </c>
      <c r="D139" s="50">
        <v>1.0161764624248974E-2</v>
      </c>
      <c r="E139" s="10">
        <f t="shared" ref="E139:E144" si="4">SUM(B139:D139)</f>
        <v>-0.16013699327198383</v>
      </c>
      <c r="F139" s="57"/>
      <c r="G139" s="57"/>
    </row>
    <row r="140" spans="1:7" x14ac:dyDescent="0.2">
      <c r="A140" s="18" t="s">
        <v>206</v>
      </c>
      <c r="B140" s="50">
        <v>-0.52716676479452096</v>
      </c>
      <c r="C140" s="50">
        <v>0</v>
      </c>
      <c r="D140" s="50">
        <v>-1.2974243450380826E-2</v>
      </c>
      <c r="E140" s="10">
        <f t="shared" si="4"/>
        <v>-0.54014100824490174</v>
      </c>
      <c r="F140" s="57"/>
      <c r="G140" s="57"/>
    </row>
    <row r="141" spans="1:7" x14ac:dyDescent="0.2">
      <c r="A141" s="18" t="s">
        <v>203</v>
      </c>
      <c r="B141" s="50">
        <v>0.91858000000000173</v>
      </c>
      <c r="C141" s="50">
        <v>7.7531508010969793E-2</v>
      </c>
      <c r="D141" s="50">
        <v>1.3042201190372452E-2</v>
      </c>
      <c r="E141" s="10">
        <f t="shared" si="4"/>
        <v>1.0091537092013438</v>
      </c>
      <c r="F141" s="57"/>
      <c r="G141" s="57"/>
    </row>
    <row r="142" spans="1:7" x14ac:dyDescent="0.2">
      <c r="A142" s="18" t="s">
        <v>204</v>
      </c>
      <c r="B142" s="50">
        <v>0</v>
      </c>
      <c r="C142" s="50">
        <v>0</v>
      </c>
      <c r="D142" s="50">
        <v>9.0611282876712374E-3</v>
      </c>
      <c r="E142" s="10">
        <f t="shared" si="4"/>
        <v>9.0611282876712374E-3</v>
      </c>
      <c r="F142" s="57"/>
      <c r="G142" s="57"/>
    </row>
    <row r="143" spans="1:7" x14ac:dyDescent="0.2">
      <c r="A143" s="18" t="s">
        <v>240</v>
      </c>
      <c r="B143" s="50">
        <v>0</v>
      </c>
      <c r="C143" s="50">
        <v>0</v>
      </c>
      <c r="D143" s="50">
        <v>2.8962592931691829E-3</v>
      </c>
      <c r="E143" s="10">
        <f t="shared" si="4"/>
        <v>2.8962592931691829E-3</v>
      </c>
      <c r="F143" s="57"/>
      <c r="G143" s="57"/>
    </row>
    <row r="144" spans="1:7" x14ac:dyDescent="0.2">
      <c r="A144" s="18" t="s">
        <v>42</v>
      </c>
      <c r="B144" s="50">
        <v>5.585</v>
      </c>
      <c r="C144" s="50">
        <v>6.0000000000000001E-3</v>
      </c>
      <c r="D144" s="50">
        <v>0.28100000000000003</v>
      </c>
      <c r="E144" s="10">
        <f t="shared" si="4"/>
        <v>5.8719999999999999</v>
      </c>
      <c r="F144" s="57"/>
      <c r="G144" s="57"/>
    </row>
    <row r="145" spans="1:7" ht="57.75" customHeight="1" x14ac:dyDescent="0.25">
      <c r="A145" s="16" t="s">
        <v>263</v>
      </c>
      <c r="B145" s="15">
        <v>0</v>
      </c>
      <c r="C145" s="15">
        <v>0</v>
      </c>
      <c r="D145" s="15">
        <v>0</v>
      </c>
      <c r="E145" s="14">
        <f>+B145+C145+D145</f>
        <v>0</v>
      </c>
      <c r="F145" s="57"/>
      <c r="G145" s="57"/>
    </row>
    <row r="146" spans="1:7" ht="69" customHeight="1" x14ac:dyDescent="0.25">
      <c r="A146" s="16" t="s">
        <v>264</v>
      </c>
      <c r="B146" s="15">
        <f>SUM(B147:B156)</f>
        <v>142.2911640138137</v>
      </c>
      <c r="C146" s="15">
        <f>SUM(C147:C156)</f>
        <v>1.6810202195369865</v>
      </c>
      <c r="D146" s="15">
        <f>SUM(D147:D156)</f>
        <v>0.19192544876712325</v>
      </c>
      <c r="E146" s="14">
        <f>SUM(B146:D146)</f>
        <v>144.16410968211781</v>
      </c>
      <c r="F146" s="57"/>
      <c r="G146" s="57"/>
    </row>
    <row r="147" spans="1:7" x14ac:dyDescent="0.2">
      <c r="A147" s="54" t="s">
        <v>241</v>
      </c>
      <c r="B147" s="50">
        <v>10.370381500726024</v>
      </c>
      <c r="C147" s="50">
        <v>0</v>
      </c>
      <c r="D147" s="50">
        <v>0</v>
      </c>
      <c r="E147" s="10">
        <f>SUM(B147:D147)</f>
        <v>10.370381500726024</v>
      </c>
      <c r="F147" s="57"/>
      <c r="G147" s="57"/>
    </row>
    <row r="148" spans="1:7" x14ac:dyDescent="0.2">
      <c r="A148" s="54" t="s">
        <v>242</v>
      </c>
      <c r="B148" s="50">
        <v>22.658656283561648</v>
      </c>
      <c r="C148" s="50">
        <v>0.44959273589041082</v>
      </c>
      <c r="D148" s="50">
        <v>7.886335945205479E-2</v>
      </c>
      <c r="E148" s="10">
        <f t="shared" ref="E148:E156" si="5">SUM(B148:D148)</f>
        <v>23.187112378904114</v>
      </c>
      <c r="F148" s="57"/>
      <c r="G148" s="57"/>
    </row>
    <row r="149" spans="1:7" x14ac:dyDescent="0.2">
      <c r="A149" s="54" t="s">
        <v>243</v>
      </c>
      <c r="B149" s="50">
        <v>7.4285547169863042</v>
      </c>
      <c r="C149" s="50">
        <v>0.14878215452054791</v>
      </c>
      <c r="D149" s="50">
        <v>0</v>
      </c>
      <c r="E149" s="10">
        <f t="shared" si="5"/>
        <v>7.5773368715068523</v>
      </c>
      <c r="F149" s="57"/>
      <c r="G149" s="57"/>
    </row>
    <row r="150" spans="1:7" x14ac:dyDescent="0.2">
      <c r="A150" s="54" t="s">
        <v>244</v>
      </c>
      <c r="B150" s="50">
        <v>10.443643928287671</v>
      </c>
      <c r="C150" s="50">
        <v>0.20106682719178084</v>
      </c>
      <c r="D150" s="50">
        <v>0</v>
      </c>
      <c r="E150" s="10">
        <f t="shared" si="5"/>
        <v>10.644710755479451</v>
      </c>
      <c r="F150" s="57"/>
      <c r="G150" s="57"/>
    </row>
    <row r="151" spans="1:7" x14ac:dyDescent="0.2">
      <c r="A151" s="54" t="s">
        <v>245</v>
      </c>
      <c r="B151" s="50">
        <v>18.090683423005476</v>
      </c>
      <c r="C151" s="50">
        <v>0.30288727589589043</v>
      </c>
      <c r="D151" s="50">
        <v>0</v>
      </c>
      <c r="E151" s="10">
        <f t="shared" si="5"/>
        <v>18.393570698901367</v>
      </c>
      <c r="F151" s="57"/>
      <c r="G151" s="57"/>
    </row>
    <row r="152" spans="1:7" x14ac:dyDescent="0.2">
      <c r="A152" s="54" t="s">
        <v>247</v>
      </c>
      <c r="B152" s="50">
        <v>0.25274237257260274</v>
      </c>
      <c r="C152" s="50">
        <v>0.11112123795068497</v>
      </c>
      <c r="D152" s="50">
        <v>0</v>
      </c>
      <c r="E152" s="10">
        <f t="shared" si="5"/>
        <v>0.36386361052328769</v>
      </c>
      <c r="F152" s="57"/>
      <c r="G152" s="57"/>
    </row>
    <row r="153" spans="1:7" x14ac:dyDescent="0.2">
      <c r="A153" s="54" t="s">
        <v>246</v>
      </c>
      <c r="B153" s="50">
        <v>11.307916674071231</v>
      </c>
      <c r="C153" s="50">
        <v>0</v>
      </c>
      <c r="D153" s="50">
        <v>0</v>
      </c>
      <c r="E153" s="10">
        <f t="shared" si="5"/>
        <v>11.307916674071231</v>
      </c>
      <c r="F153" s="57"/>
      <c r="G153" s="57"/>
    </row>
    <row r="154" spans="1:7" x14ac:dyDescent="0.2">
      <c r="A154" s="54" t="s">
        <v>248</v>
      </c>
      <c r="B154" s="50">
        <v>31.75947369041096</v>
      </c>
      <c r="C154" s="50">
        <v>0.44975434531506869</v>
      </c>
      <c r="D154" s="50">
        <v>0.11306208931506848</v>
      </c>
      <c r="E154" s="10">
        <f t="shared" si="5"/>
        <v>32.3222901250411</v>
      </c>
      <c r="F154" s="57"/>
      <c r="G154" s="57"/>
    </row>
    <row r="155" spans="1:7" x14ac:dyDescent="0.2">
      <c r="A155" s="54" t="s">
        <v>250</v>
      </c>
      <c r="B155" s="50">
        <v>27.717901952547944</v>
      </c>
      <c r="C155" s="50">
        <v>0</v>
      </c>
      <c r="D155" s="50">
        <v>0</v>
      </c>
      <c r="E155" s="10">
        <f t="shared" si="5"/>
        <v>27.717901952547944</v>
      </c>
      <c r="F155" s="57"/>
      <c r="G155" s="57"/>
    </row>
    <row r="156" spans="1:7" x14ac:dyDescent="0.2">
      <c r="A156" s="54" t="s">
        <v>249</v>
      </c>
      <c r="B156" s="50">
        <v>2.2612094716438351</v>
      </c>
      <c r="C156" s="50">
        <v>1.7815642772602745E-2</v>
      </c>
      <c r="D156" s="50">
        <v>0</v>
      </c>
      <c r="E156" s="10">
        <f t="shared" si="5"/>
        <v>2.279025114416438</v>
      </c>
      <c r="F156" s="57"/>
      <c r="G156" s="57"/>
    </row>
    <row r="157" spans="1:7" ht="38.25" customHeight="1" x14ac:dyDescent="0.25">
      <c r="A157" s="16" t="s">
        <v>171</v>
      </c>
      <c r="B157" s="6" t="s">
        <v>257</v>
      </c>
      <c r="C157" s="6" t="s">
        <v>257</v>
      </c>
      <c r="D157" s="6" t="s">
        <v>257</v>
      </c>
      <c r="E157" s="6" t="s">
        <v>257</v>
      </c>
      <c r="F157" s="57"/>
      <c r="G157" s="57"/>
    </row>
    <row r="158" spans="1:7" x14ac:dyDescent="0.2">
      <c r="A158" s="54" t="s">
        <v>106</v>
      </c>
      <c r="B158" s="50">
        <v>21.500734999999999</v>
      </c>
      <c r="C158" s="8">
        <v>0</v>
      </c>
      <c r="D158" s="8">
        <v>0</v>
      </c>
      <c r="E158" s="10">
        <f>SUM(B158:D158)</f>
        <v>21.500734999999999</v>
      </c>
      <c r="F158" s="57"/>
      <c r="G158" s="57"/>
    </row>
    <row r="159" spans="1:7" x14ac:dyDescent="0.2">
      <c r="A159" s="54" t="s">
        <v>98</v>
      </c>
      <c r="B159" s="50">
        <v>20.983191000000001</v>
      </c>
      <c r="C159" s="8">
        <v>0</v>
      </c>
      <c r="D159" s="8">
        <v>0</v>
      </c>
      <c r="E159" s="10">
        <f t="shared" ref="E159:E174" si="6">SUM(B159:D159)</f>
        <v>20.983191000000001</v>
      </c>
      <c r="F159" s="57"/>
      <c r="G159" s="57"/>
    </row>
    <row r="160" spans="1:7" x14ac:dyDescent="0.2">
      <c r="A160" s="54" t="s">
        <v>119</v>
      </c>
      <c r="B160" s="50">
        <v>27.110906333333332</v>
      </c>
      <c r="C160" s="8">
        <v>0</v>
      </c>
      <c r="D160" s="8">
        <v>0</v>
      </c>
      <c r="E160" s="10">
        <f t="shared" si="6"/>
        <v>27.110906333333332</v>
      </c>
      <c r="F160" s="57"/>
      <c r="G160" s="57"/>
    </row>
    <row r="161" spans="1:7" x14ac:dyDescent="0.2">
      <c r="A161" s="54" t="s">
        <v>75</v>
      </c>
      <c r="B161" s="50">
        <v>15.641757666666669</v>
      </c>
      <c r="C161" s="8">
        <v>0</v>
      </c>
      <c r="D161" s="8">
        <v>0</v>
      </c>
      <c r="E161" s="10">
        <f t="shared" si="6"/>
        <v>15.641757666666669</v>
      </c>
      <c r="F161" s="57"/>
      <c r="G161" s="57"/>
    </row>
    <row r="162" spans="1:7" x14ac:dyDescent="0.2">
      <c r="A162" s="54" t="s">
        <v>122</v>
      </c>
      <c r="B162" s="50">
        <v>28.784704333333334</v>
      </c>
      <c r="C162" s="8">
        <v>0</v>
      </c>
      <c r="D162" s="8">
        <v>0</v>
      </c>
      <c r="E162" s="10">
        <f t="shared" si="6"/>
        <v>28.784704333333334</v>
      </c>
      <c r="F162" s="57"/>
      <c r="G162" s="57"/>
    </row>
    <row r="163" spans="1:7" x14ac:dyDescent="0.2">
      <c r="A163" s="54" t="s">
        <v>34</v>
      </c>
      <c r="B163" s="50">
        <v>14.180928</v>
      </c>
      <c r="C163" s="8">
        <v>0</v>
      </c>
      <c r="D163" s="8">
        <v>0</v>
      </c>
      <c r="E163" s="10">
        <f t="shared" si="6"/>
        <v>14.180928</v>
      </c>
      <c r="F163" s="57"/>
      <c r="G163" s="57"/>
    </row>
    <row r="164" spans="1:7" x14ac:dyDescent="0.2">
      <c r="A164" s="54" t="s">
        <v>99</v>
      </c>
      <c r="B164" s="50">
        <v>4.7516364599999994</v>
      </c>
      <c r="C164" s="8">
        <v>0</v>
      </c>
      <c r="D164" s="8">
        <v>0</v>
      </c>
      <c r="E164" s="10">
        <f t="shared" si="6"/>
        <v>4.7516364599999994</v>
      </c>
      <c r="F164" s="57"/>
      <c r="G164" s="57"/>
    </row>
    <row r="165" spans="1:7" x14ac:dyDescent="0.2">
      <c r="A165" s="54" t="s">
        <v>45</v>
      </c>
      <c r="B165" s="50">
        <v>18.973821990000001</v>
      </c>
      <c r="C165" s="8">
        <v>0</v>
      </c>
      <c r="D165" s="8">
        <v>0</v>
      </c>
      <c r="E165" s="10">
        <f t="shared" si="6"/>
        <v>18.973821990000001</v>
      </c>
      <c r="F165" s="57"/>
      <c r="G165" s="57"/>
    </row>
    <row r="166" spans="1:7" x14ac:dyDescent="0.2">
      <c r="A166" s="54" t="s">
        <v>63</v>
      </c>
      <c r="B166" s="50">
        <v>21.542109200000002</v>
      </c>
      <c r="C166" s="8">
        <v>0</v>
      </c>
      <c r="D166" s="8">
        <v>0</v>
      </c>
      <c r="E166" s="10">
        <f t="shared" si="6"/>
        <v>21.542109200000002</v>
      </c>
      <c r="F166" s="57"/>
      <c r="G166" s="57"/>
    </row>
    <row r="167" spans="1:7" x14ac:dyDescent="0.2">
      <c r="A167" s="54" t="s">
        <v>100</v>
      </c>
      <c r="B167" s="50">
        <v>13.431729476666668</v>
      </c>
      <c r="C167" s="8">
        <v>0</v>
      </c>
      <c r="D167" s="8">
        <v>0</v>
      </c>
      <c r="E167" s="10">
        <f t="shared" si="6"/>
        <v>13.431729476666668</v>
      </c>
      <c r="F167" s="57"/>
      <c r="G167" s="57"/>
    </row>
    <row r="168" spans="1:7" x14ac:dyDescent="0.2">
      <c r="A168" s="54" t="s">
        <v>48</v>
      </c>
      <c r="B168" s="50">
        <v>35.368730666666664</v>
      </c>
      <c r="C168" s="8">
        <v>0</v>
      </c>
      <c r="D168" s="8">
        <v>0</v>
      </c>
      <c r="E168" s="10">
        <f t="shared" si="6"/>
        <v>35.368730666666664</v>
      </c>
      <c r="F168" s="57"/>
      <c r="G168" s="57"/>
    </row>
    <row r="169" spans="1:7" x14ac:dyDescent="0.2">
      <c r="A169" s="54" t="s">
        <v>77</v>
      </c>
      <c r="B169" s="50">
        <v>11.261604333333334</v>
      </c>
      <c r="C169" s="8">
        <v>0</v>
      </c>
      <c r="D169" s="8">
        <v>0</v>
      </c>
      <c r="E169" s="10">
        <f t="shared" si="6"/>
        <v>11.261604333333334</v>
      </c>
      <c r="F169" s="57"/>
      <c r="G169" s="57"/>
    </row>
    <row r="170" spans="1:7" x14ac:dyDescent="0.2">
      <c r="A170" s="54" t="s">
        <v>111</v>
      </c>
      <c r="B170" s="50">
        <v>12.698895666666665</v>
      </c>
      <c r="C170" s="8">
        <v>0</v>
      </c>
      <c r="D170" s="8">
        <v>0</v>
      </c>
      <c r="E170" s="10">
        <f t="shared" si="6"/>
        <v>12.698895666666665</v>
      </c>
      <c r="F170" s="57"/>
      <c r="G170" s="57"/>
    </row>
    <row r="171" spans="1:7" x14ac:dyDescent="0.2">
      <c r="A171" s="54" t="s">
        <v>26</v>
      </c>
      <c r="B171" s="50">
        <v>2.3579738333333333</v>
      </c>
      <c r="C171" s="8">
        <v>0</v>
      </c>
      <c r="D171" s="8">
        <v>0</v>
      </c>
      <c r="E171" s="10">
        <f t="shared" si="6"/>
        <v>2.3579738333333333</v>
      </c>
      <c r="F171" s="57"/>
      <c r="G171" s="57"/>
    </row>
    <row r="172" spans="1:7" x14ac:dyDescent="0.2">
      <c r="A172" s="54" t="s">
        <v>22</v>
      </c>
      <c r="B172" s="50">
        <v>4.8072133333333333</v>
      </c>
      <c r="C172" s="8">
        <v>0</v>
      </c>
      <c r="D172" s="8">
        <v>0</v>
      </c>
      <c r="E172" s="10">
        <f t="shared" si="6"/>
        <v>4.8072133333333333</v>
      </c>
      <c r="F172" s="57"/>
      <c r="G172" s="57"/>
    </row>
    <row r="173" spans="1:7" x14ac:dyDescent="0.2">
      <c r="A173" s="54" t="s">
        <v>43</v>
      </c>
      <c r="B173" s="50">
        <v>27.611356333333333</v>
      </c>
      <c r="C173" s="8">
        <v>0</v>
      </c>
      <c r="D173" s="8">
        <v>0</v>
      </c>
      <c r="E173" s="10">
        <f t="shared" si="6"/>
        <v>27.611356333333333</v>
      </c>
      <c r="F173" s="57"/>
      <c r="G173" s="57"/>
    </row>
    <row r="174" spans="1:7" x14ac:dyDescent="0.2">
      <c r="A174" s="54" t="s">
        <v>191</v>
      </c>
      <c r="B174" s="50">
        <v>11.762697574630137</v>
      </c>
      <c r="C174" s="8">
        <v>0</v>
      </c>
      <c r="D174" s="8">
        <v>0</v>
      </c>
      <c r="E174" s="10">
        <f t="shared" si="6"/>
        <v>11.762697574630137</v>
      </c>
      <c r="F174" s="57"/>
      <c r="G174" s="57"/>
    </row>
    <row r="175" spans="1:7" ht="15.75" x14ac:dyDescent="0.25">
      <c r="A175" s="19" t="s">
        <v>172</v>
      </c>
      <c r="B175" s="15">
        <f>SUM(B158:B174)</f>
        <v>292.76999120129676</v>
      </c>
      <c r="C175" s="15">
        <f>SUM(C158:C174)</f>
        <v>0</v>
      </c>
      <c r="D175" s="15">
        <f>SUM(D158:D174)</f>
        <v>0</v>
      </c>
      <c r="E175" s="17">
        <f>SUM(E158:E174)</f>
        <v>292.76999120129676</v>
      </c>
      <c r="F175" s="57"/>
      <c r="G175" s="57"/>
    </row>
    <row r="176" spans="1:7" ht="30.75" customHeight="1" x14ac:dyDescent="0.25">
      <c r="A176" s="5" t="s">
        <v>7</v>
      </c>
      <c r="B176" s="15">
        <f>+B175+B146+B145+B138+B107+B106+B104+B102+B39</f>
        <v>2640.8221757867013</v>
      </c>
      <c r="C176" s="15">
        <f>+C175+C146+C145+C138+C107+C106+C104+C102+C39</f>
        <v>16.341869340208529</v>
      </c>
      <c r="D176" s="15">
        <f>+D175+D146+D145+D138+D107+D106+D104+D102+D39</f>
        <v>0.51097995515056049</v>
      </c>
      <c r="E176" s="14">
        <f>SUM(B176:D176)</f>
        <v>2657.6750250820605</v>
      </c>
      <c r="F176" s="57"/>
      <c r="G176" s="57"/>
    </row>
    <row r="177" spans="1:7" ht="35.25" customHeight="1" x14ac:dyDescent="0.25">
      <c r="A177" s="5" t="s">
        <v>174</v>
      </c>
      <c r="B177" s="20" t="s">
        <v>257</v>
      </c>
      <c r="C177" s="20" t="s">
        <v>257</v>
      </c>
      <c r="D177" s="20" t="s">
        <v>257</v>
      </c>
      <c r="E177" s="20" t="s">
        <v>257</v>
      </c>
      <c r="F177" s="57"/>
      <c r="G177" s="57"/>
    </row>
    <row r="178" spans="1:7" x14ac:dyDescent="0.2">
      <c r="A178" s="21" t="s">
        <v>193</v>
      </c>
      <c r="B178" s="8">
        <v>10.072179</v>
      </c>
      <c r="C178" s="8">
        <v>0</v>
      </c>
      <c r="D178" s="8">
        <v>0</v>
      </c>
      <c r="E178" s="10">
        <f>SUM(B178:D178)</f>
        <v>10.072179</v>
      </c>
      <c r="F178" s="57"/>
      <c r="G178" s="57"/>
    </row>
    <row r="179" spans="1:7" ht="30" x14ac:dyDescent="0.2">
      <c r="A179" s="21" t="s">
        <v>194</v>
      </c>
      <c r="B179" s="8">
        <v>1.6200720899999999</v>
      </c>
      <c r="C179" s="8">
        <v>0</v>
      </c>
      <c r="D179" s="8">
        <v>0</v>
      </c>
      <c r="E179" s="10">
        <f t="shared" ref="E179:E194" si="7">SUM(B179:D179)</f>
        <v>1.6200720899999999</v>
      </c>
      <c r="F179" s="57"/>
      <c r="G179" s="57"/>
    </row>
    <row r="180" spans="1:7" x14ac:dyDescent="0.2">
      <c r="A180" s="21" t="s">
        <v>195</v>
      </c>
      <c r="B180" s="8">
        <v>6.9674670000000001</v>
      </c>
      <c r="C180" s="8">
        <v>0</v>
      </c>
      <c r="D180" s="8">
        <v>0</v>
      </c>
      <c r="E180" s="10">
        <f t="shared" si="7"/>
        <v>6.9674670000000001</v>
      </c>
      <c r="F180" s="57"/>
      <c r="G180" s="57"/>
    </row>
    <row r="181" spans="1:7" x14ac:dyDescent="0.2">
      <c r="A181" s="21" t="s">
        <v>196</v>
      </c>
      <c r="B181" s="8">
        <v>3.9026519999999998</v>
      </c>
      <c r="C181" s="8">
        <v>0</v>
      </c>
      <c r="D181" s="8">
        <v>0</v>
      </c>
      <c r="E181" s="10">
        <f t="shared" si="7"/>
        <v>3.9026519999999998</v>
      </c>
      <c r="F181" s="57"/>
      <c r="G181" s="57"/>
    </row>
    <row r="182" spans="1:7" x14ac:dyDescent="0.2">
      <c r="A182" s="21" t="s">
        <v>45</v>
      </c>
      <c r="B182" s="8">
        <v>40.793050349999994</v>
      </c>
      <c r="C182" s="8">
        <v>0</v>
      </c>
      <c r="D182" s="8">
        <v>0</v>
      </c>
      <c r="E182" s="10">
        <f t="shared" si="7"/>
        <v>40.793050349999994</v>
      </c>
      <c r="F182" s="57"/>
      <c r="G182" s="57"/>
    </row>
    <row r="183" spans="1:7" x14ac:dyDescent="0.2">
      <c r="A183" s="21" t="s">
        <v>197</v>
      </c>
      <c r="B183" s="8">
        <v>1.4544269999999999</v>
      </c>
      <c r="C183" s="8">
        <v>0</v>
      </c>
      <c r="D183" s="8">
        <v>0</v>
      </c>
      <c r="E183" s="10">
        <f t="shared" si="7"/>
        <v>1.4544269999999999</v>
      </c>
      <c r="F183" s="57"/>
      <c r="G183" s="57"/>
    </row>
    <row r="184" spans="1:7" x14ac:dyDescent="0.2">
      <c r="A184" s="21" t="s">
        <v>198</v>
      </c>
      <c r="B184" s="8">
        <v>5.0021407799999995</v>
      </c>
      <c r="C184" s="8">
        <v>0</v>
      </c>
      <c r="D184" s="8">
        <v>0</v>
      </c>
      <c r="E184" s="10">
        <f t="shared" si="7"/>
        <v>5.0021407799999995</v>
      </c>
      <c r="F184" s="57"/>
      <c r="G184" s="57"/>
    </row>
    <row r="185" spans="1:7" ht="30" x14ac:dyDescent="0.2">
      <c r="A185" s="21" t="s">
        <v>199</v>
      </c>
      <c r="B185" s="8">
        <v>7.174205999999999</v>
      </c>
      <c r="C185" s="8">
        <v>0</v>
      </c>
      <c r="D185" s="8">
        <v>0</v>
      </c>
      <c r="E185" s="10">
        <f t="shared" si="7"/>
        <v>7.174205999999999</v>
      </c>
      <c r="F185" s="57"/>
      <c r="G185" s="57"/>
    </row>
    <row r="186" spans="1:7" x14ac:dyDescent="0.2">
      <c r="A186" s="21" t="s">
        <v>200</v>
      </c>
      <c r="B186" s="8">
        <v>31.874075999999999</v>
      </c>
      <c r="C186" s="8">
        <v>0</v>
      </c>
      <c r="D186" s="8">
        <v>0</v>
      </c>
      <c r="E186" s="10">
        <f t="shared" si="7"/>
        <v>31.874075999999999</v>
      </c>
      <c r="F186" s="57"/>
      <c r="G186" s="57"/>
    </row>
    <row r="187" spans="1:7" x14ac:dyDescent="0.2">
      <c r="A187" s="21" t="s">
        <v>201</v>
      </c>
      <c r="B187" s="8">
        <v>3.4849000000000001</v>
      </c>
      <c r="C187" s="8">
        <v>0</v>
      </c>
      <c r="D187" s="8">
        <v>0</v>
      </c>
      <c r="E187" s="10">
        <f t="shared" si="7"/>
        <v>3.4849000000000001</v>
      </c>
      <c r="F187" s="57"/>
      <c r="G187" s="57"/>
    </row>
    <row r="188" spans="1:7" x14ac:dyDescent="0.2">
      <c r="A188" s="21" t="s">
        <v>58</v>
      </c>
      <c r="B188" s="8">
        <v>1.4653080000000001</v>
      </c>
      <c r="C188" s="8">
        <v>0</v>
      </c>
      <c r="D188" s="8">
        <v>0</v>
      </c>
      <c r="E188" s="10">
        <f t="shared" si="7"/>
        <v>1.4653080000000001</v>
      </c>
      <c r="F188" s="57"/>
      <c r="G188" s="57"/>
    </row>
    <row r="189" spans="1:7" x14ac:dyDescent="0.2">
      <c r="A189" s="21" t="s">
        <v>202</v>
      </c>
      <c r="B189" s="8">
        <v>1.0940000000000001</v>
      </c>
      <c r="C189" s="8">
        <v>0</v>
      </c>
      <c r="D189" s="8">
        <v>0</v>
      </c>
      <c r="E189" s="10">
        <f t="shared" si="7"/>
        <v>1.0940000000000001</v>
      </c>
      <c r="F189" s="57"/>
      <c r="G189" s="57"/>
    </row>
    <row r="190" spans="1:7" x14ac:dyDescent="0.2">
      <c r="A190" s="21" t="s">
        <v>203</v>
      </c>
      <c r="B190" s="8">
        <v>5.4862300000000017</v>
      </c>
      <c r="C190" s="8">
        <v>0.14661000000000002</v>
      </c>
      <c r="D190" s="8">
        <v>3.075E-2</v>
      </c>
      <c r="E190" s="10">
        <f t="shared" si="7"/>
        <v>5.6635900000000019</v>
      </c>
      <c r="F190" s="57"/>
      <c r="G190" s="57"/>
    </row>
    <row r="191" spans="1:7" x14ac:dyDescent="0.2">
      <c r="A191" s="21" t="s">
        <v>240</v>
      </c>
      <c r="B191" s="8">
        <v>0</v>
      </c>
      <c r="C191" s="8">
        <v>0</v>
      </c>
      <c r="D191" s="8">
        <v>-4.1625783810834652E-3</v>
      </c>
      <c r="E191" s="10">
        <f t="shared" si="7"/>
        <v>-4.1625783810834652E-3</v>
      </c>
      <c r="F191" s="57"/>
      <c r="G191" s="57"/>
    </row>
    <row r="192" spans="1:7" x14ac:dyDescent="0.2">
      <c r="A192" s="21" t="s">
        <v>204</v>
      </c>
      <c r="B192" s="8">
        <v>0</v>
      </c>
      <c r="C192" s="8">
        <v>0</v>
      </c>
      <c r="D192" s="8">
        <v>4.2283086238107712E-2</v>
      </c>
      <c r="E192" s="10">
        <f t="shared" si="7"/>
        <v>4.2283086238107712E-2</v>
      </c>
      <c r="F192" s="57"/>
      <c r="G192" s="57"/>
    </row>
    <row r="193" spans="1:7" x14ac:dyDescent="0.2">
      <c r="A193" s="21" t="s">
        <v>205</v>
      </c>
      <c r="B193" s="8">
        <v>0.35018217256817363</v>
      </c>
      <c r="C193" s="8">
        <v>0.1455344970949991</v>
      </c>
      <c r="D193" s="8">
        <v>2.4956470547675181E-2</v>
      </c>
      <c r="E193" s="10">
        <f t="shared" si="7"/>
        <v>0.52067314021084787</v>
      </c>
      <c r="F193" s="57"/>
      <c r="G193" s="57"/>
    </row>
    <row r="194" spans="1:7" x14ac:dyDescent="0.2">
      <c r="A194" s="21" t="s">
        <v>206</v>
      </c>
      <c r="B194" s="8">
        <v>-6.0380000000000003E-2</v>
      </c>
      <c r="C194" s="8">
        <v>0</v>
      </c>
      <c r="D194" s="8">
        <v>-5.0999999999999995E-3</v>
      </c>
      <c r="E194" s="10">
        <f t="shared" si="7"/>
        <v>-6.5479999999999997E-2</v>
      </c>
      <c r="F194" s="57"/>
      <c r="G194" s="57"/>
    </row>
    <row r="195" spans="1:7" ht="15.75" x14ac:dyDescent="0.25">
      <c r="A195" s="5" t="s">
        <v>192</v>
      </c>
      <c r="B195" s="15">
        <f>SUM(B178:B194)</f>
        <v>120.68051039256815</v>
      </c>
      <c r="C195" s="15">
        <f>SUM(C178:C194)</f>
        <v>0.29214449709499912</v>
      </c>
      <c r="D195" s="15">
        <f>SUM(D178:D194)</f>
        <v>8.8726978404699439E-2</v>
      </c>
      <c r="E195" s="17">
        <f>SUM(E178:E194)</f>
        <v>121.06138186806785</v>
      </c>
      <c r="F195" s="57"/>
      <c r="G195" s="57"/>
    </row>
    <row r="196" spans="1:7" ht="34.5" customHeight="1" x14ac:dyDescent="0.25">
      <c r="A196" s="22" t="s">
        <v>173</v>
      </c>
      <c r="B196" s="23">
        <f>'נספח 1'!B19</f>
        <v>867665</v>
      </c>
      <c r="C196" s="23">
        <f>'נספח 1'!C19</f>
        <v>23874</v>
      </c>
      <c r="D196" s="23">
        <f>'נספח 1'!D19</f>
        <v>2881</v>
      </c>
      <c r="E196" s="24">
        <f>SUM(טבלה3[[#This Row],[כללי אלפי ₪]:[ללא מניות אלפי ₪]])</f>
        <v>894420</v>
      </c>
      <c r="F196" s="57"/>
      <c r="G196" s="57"/>
    </row>
    <row r="197" spans="1:7" x14ac:dyDescent="0.2">
      <c r="A197" s="56" t="s">
        <v>271</v>
      </c>
      <c r="B197" s="56"/>
      <c r="C197" s="56"/>
      <c r="D197" s="56"/>
      <c r="E197" s="56"/>
      <c r="F197" s="57"/>
      <c r="G197" s="57"/>
    </row>
    <row r="198" spans="1:7" x14ac:dyDescent="0.2">
      <c r="A198" s="57" t="s">
        <v>274</v>
      </c>
      <c r="B198" s="57"/>
      <c r="C198" s="57"/>
      <c r="D198" s="57"/>
      <c r="E198" s="57"/>
      <c r="F198" s="57"/>
      <c r="G198" s="57"/>
    </row>
  </sheetData>
  <mergeCells count="4">
    <mergeCell ref="A197:E197"/>
    <mergeCell ref="G2:G198"/>
    <mergeCell ref="F2:F198"/>
    <mergeCell ref="A198:E198"/>
  </mergeCells>
  <phoneticPr fontId="0" type="noConversion"/>
  <pageMargins left="0.75" right="0.75" top="1" bottom="1" header="0.5" footer="0.5"/>
  <pageSetup paperSize="9" scale="21"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נספח 1</vt:lpstr>
      <vt:lpstr>נספח 2</vt:lpstr>
      <vt:lpstr>נספח 3</vt:lpstr>
    </vt:vector>
  </TitlesOfParts>
  <Company>Mataf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קרן השתלמות למורים וגננות מסלול מקור</dc:title>
  <dc:subject>דוח הוצאות ישירות לשנה שהסתיימה ביום 31.8.2023</dc:subject>
  <dc:creator>System</dc:creator>
  <cp:lastModifiedBy>Revital Kibel</cp:lastModifiedBy>
  <cp:lastPrinted>2015-05-12T13:07:56Z</cp:lastPrinted>
  <dcterms:created xsi:type="dcterms:W3CDTF">2008-07-07T10:52:30Z</dcterms:created>
  <dcterms:modified xsi:type="dcterms:W3CDTF">2024-06-16T13:14:10Z</dcterms:modified>
</cp:coreProperties>
</file>